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U:\01. Buletini statistikor mujor\2025\08. Gusht\Raporti final\"/>
    </mc:Choice>
  </mc:AlternateContent>
  <xr:revisionPtr revIDLastSave="0" documentId="13_ncr:1_{E4D11F01-0E0D-4760-A45D-F3D9D649F6C3}" xr6:coauthVersionLast="47" xr6:coauthVersionMax="47" xr10:uidLastSave="{00000000-0000-0000-0000-000000000000}"/>
  <bookViews>
    <workbookView xWindow="-120" yWindow="-120" windowWidth="29040" windowHeight="15720" tabRatio="923"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Sqarime!$A$1:$E$13</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9" i="96" l="1"/>
  <c r="C39" i="97"/>
  <c r="C33" i="97"/>
  <c r="C19" i="97"/>
  <c r="C23" i="127" l="1"/>
  <c r="E23" i="126"/>
  <c r="D23" i="126"/>
  <c r="C30" i="116" l="1"/>
  <c r="C13" i="116"/>
  <c r="C13" i="125"/>
  <c r="F11" i="68" l="1"/>
  <c r="N11" i="173" l="1"/>
  <c r="N9" i="173"/>
  <c r="D15" i="13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D14" i="97"/>
  <c r="D20" i="97"/>
  <c r="D34" i="97"/>
  <c r="D40" i="97"/>
  <c r="C9" i="173"/>
  <c r="D9" i="173"/>
  <c r="E9" i="173"/>
  <c r="F9" i="173"/>
  <c r="G9" i="173"/>
  <c r="H9" i="173"/>
  <c r="I9" i="173"/>
  <c r="J9" i="173"/>
  <c r="C11" i="173"/>
  <c r="D11" i="173"/>
  <c r="E11" i="173"/>
  <c r="F11" i="173"/>
  <c r="G11" i="173"/>
  <c r="H11" i="173"/>
  <c r="I11" i="173"/>
  <c r="J11" i="173"/>
  <c r="E13" i="146" l="1"/>
  <c r="M11" i="173" l="1"/>
  <c r="M9" i="173"/>
  <c r="L11" i="173" l="1"/>
  <c r="L9" i="173"/>
  <c r="D11" i="116"/>
  <c r="E28" i="96" l="1"/>
  <c r="E27" i="96"/>
  <c r="E26" i="96"/>
  <c r="K11" i="173" l="1"/>
  <c r="K9" i="173"/>
  <c r="E27" i="146"/>
  <c r="D11" i="133" l="1"/>
  <c r="D12" i="133"/>
  <c r="D13" i="133"/>
  <c r="D14" i="133"/>
  <c r="D15" i="133"/>
  <c r="D16" i="133"/>
  <c r="D17" i="133"/>
  <c r="D18" i="133"/>
  <c r="D19" i="133"/>
  <c r="D20" i="133"/>
  <c r="D21" i="133"/>
  <c r="D10" i="133"/>
  <c r="E10" i="133" s="1"/>
  <c r="C23" i="101" l="1"/>
  <c r="C42" i="116" l="1"/>
  <c r="C24" i="127" l="1"/>
  <c r="C11" i="68" l="1"/>
  <c r="D20" i="146" l="1"/>
  <c r="D29" i="146"/>
  <c r="C20" i="96"/>
  <c r="D20" i="96"/>
  <c r="G13" i="146" l="1"/>
  <c r="G26" i="146"/>
  <c r="C25" i="99"/>
  <c r="C23" i="130" l="1"/>
  <c r="C22" i="133" l="1"/>
  <c r="D32" i="97" l="1"/>
  <c r="C25" i="116" l="1"/>
  <c r="C23" i="129" l="1"/>
  <c r="B23" i="120"/>
  <c r="C23" i="120"/>
  <c r="D23" i="125" l="1"/>
  <c r="D21" i="125"/>
  <c r="D13" i="125"/>
  <c r="D19" i="125"/>
  <c r="D17" i="116" l="1"/>
  <c r="D15" i="125"/>
  <c r="D13" i="99"/>
  <c r="D15" i="99"/>
  <c r="E26" i="147"/>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8"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C34" i="115"/>
  <c r="C11" i="115"/>
  <c r="C11" i="124"/>
  <c r="C31" i="124"/>
  <c r="D11" i="68"/>
  <c r="E11" i="68" s="1"/>
  <c r="F12" i="96" l="1"/>
  <c r="F28" i="96"/>
  <c r="F27"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G24" i="155"/>
  <c r="G23" i="155"/>
  <c r="F23" i="155"/>
  <c r="E23" i="155"/>
  <c r="G22" i="155"/>
  <c r="F22" i="155"/>
  <c r="E22" i="155"/>
  <c r="G21" i="155"/>
  <c r="F21" i="155"/>
  <c r="E21" i="155"/>
  <c r="E20" i="155"/>
  <c r="G19" i="155"/>
  <c r="F19" i="155"/>
  <c r="G18" i="155"/>
  <c r="F18" i="155"/>
  <c r="E18" i="155"/>
  <c r="G17" i="155"/>
  <c r="G16" i="155"/>
  <c r="G15" i="155"/>
  <c r="G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F15" i="105"/>
  <c r="F14" i="105"/>
  <c r="E14" i="105"/>
  <c r="D14" i="105"/>
  <c r="F13" i="105"/>
  <c r="E13" i="105"/>
  <c r="D13" i="105"/>
  <c r="F12" i="105"/>
  <c r="E12" i="105"/>
  <c r="F11" i="105"/>
  <c r="E11" i="105"/>
  <c r="F22" i="130"/>
  <c r="E22" i="130"/>
  <c r="F21" i="130"/>
  <c r="E21" i="130"/>
  <c r="F20" i="130"/>
  <c r="E20" i="130"/>
  <c r="F19" i="130"/>
  <c r="E19" i="130"/>
  <c r="F18" i="130"/>
  <c r="E18" i="130"/>
  <c r="F17" i="130"/>
  <c r="F16" i="130"/>
  <c r="E16" i="130"/>
  <c r="F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F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F15" i="129"/>
  <c r="F14" i="129"/>
  <c r="E14" i="129"/>
  <c r="F13" i="129"/>
  <c r="E13" i="129"/>
  <c r="F12" i="129"/>
  <c r="E12" i="129"/>
  <c r="F11" i="129"/>
  <c r="E11" i="129"/>
  <c r="F22" i="120"/>
  <c r="E22" i="120"/>
  <c r="D22" i="120"/>
  <c r="F21" i="120"/>
  <c r="E21" i="120"/>
  <c r="D21" i="120"/>
  <c r="F20" i="120"/>
  <c r="E20" i="120"/>
  <c r="D20" i="120"/>
  <c r="F19" i="120"/>
  <c r="E19" i="120"/>
  <c r="D19" i="120"/>
  <c r="E18" i="120"/>
  <c r="D18" i="120"/>
  <c r="F17" i="120"/>
  <c r="E17" i="120"/>
  <c r="D17" i="120"/>
  <c r="F16" i="120"/>
  <c r="F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F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F15"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F40" i="116"/>
  <c r="E40" i="116"/>
  <c r="F36" i="116"/>
  <c r="E36" i="116"/>
  <c r="F34" i="116"/>
  <c r="F30" i="116"/>
  <c r="F28" i="116"/>
  <c r="D42" i="116"/>
  <c r="D40" i="116"/>
  <c r="D36" i="116"/>
  <c r="D30" i="116"/>
  <c r="D28" i="116"/>
  <c r="D25" i="116"/>
  <c r="F11" i="116"/>
  <c r="E11" i="116"/>
  <c r="E13" i="125"/>
  <c r="E11" i="125"/>
  <c r="D11" i="125"/>
  <c r="D11" i="99"/>
  <c r="F28" i="147"/>
  <c r="F26" i="147"/>
  <c r="F23" i="147"/>
  <c r="F22" i="147"/>
  <c r="F21" i="147"/>
  <c r="F19" i="147"/>
  <c r="E19" i="147"/>
  <c r="F18" i="147"/>
  <c r="E18" i="147"/>
  <c r="E13" i="147"/>
  <c r="F12" i="147"/>
  <c r="E12" i="147"/>
  <c r="F11" i="147"/>
  <c r="E11" i="147"/>
  <c r="G28" i="146"/>
  <c r="F28" i="146"/>
  <c r="E28" i="146"/>
  <c r="G27" i="146"/>
  <c r="F27" i="146"/>
  <c r="F26" i="146"/>
  <c r="G25" i="146"/>
  <c r="G24" i="146"/>
  <c r="G23" i="146"/>
  <c r="F23" i="146"/>
  <c r="E23" i="146"/>
  <c r="G22" i="146"/>
  <c r="F22" i="146"/>
  <c r="E22" i="146"/>
  <c r="G21" i="146"/>
  <c r="F21" i="146"/>
  <c r="E21" i="146"/>
  <c r="E20" i="146"/>
  <c r="G19" i="146"/>
  <c r="E19" i="146"/>
  <c r="G18" i="146"/>
  <c r="E18" i="146"/>
  <c r="G17" i="146"/>
  <c r="E17" i="146"/>
  <c r="G16" i="146"/>
  <c r="G15" i="146"/>
  <c r="G14" i="146"/>
  <c r="G12" i="146"/>
  <c r="E12" i="146"/>
  <c r="G11" i="146"/>
  <c r="E11" i="146"/>
  <c r="F23" i="96"/>
  <c r="G23" i="96"/>
  <c r="G24" i="96"/>
  <c r="G25" i="96"/>
  <c r="F26" i="96"/>
  <c r="G26" i="96"/>
  <c r="G27" i="96"/>
  <c r="G28" i="96"/>
  <c r="G22" i="96"/>
  <c r="F22" i="96"/>
  <c r="G21" i="96"/>
  <c r="F21" i="96"/>
  <c r="F13" i="96"/>
  <c r="G13" i="96"/>
  <c r="G14" i="96"/>
  <c r="G15" i="96"/>
  <c r="G16" i="96"/>
  <c r="F17" i="96"/>
  <c r="G17" i="96"/>
  <c r="F18" i="96"/>
  <c r="G18" i="96"/>
  <c r="F19" i="96"/>
  <c r="G19" i="96"/>
  <c r="G11" i="96"/>
  <c r="F11" i="96"/>
  <c r="E23" i="96"/>
  <c r="E21" i="96"/>
  <c r="E22" i="96"/>
  <c r="E19" i="96"/>
  <c r="E17" i="96"/>
  <c r="E13" i="96"/>
  <c r="G38" i="115"/>
  <c r="F39" i="115"/>
  <c r="G39" i="115"/>
  <c r="F40" i="115"/>
  <c r="G40" i="115"/>
  <c r="G41" i="115"/>
  <c r="F42" i="115"/>
  <c r="G42" i="115"/>
  <c r="F43" i="115"/>
  <c r="G43" i="115"/>
  <c r="G44" i="115"/>
  <c r="G45" i="115"/>
  <c r="G46" i="115"/>
  <c r="F47" i="115"/>
  <c r="G47" i="115"/>
  <c r="G48" i="115"/>
  <c r="G37" i="115"/>
  <c r="F37" i="115"/>
  <c r="G34" i="115"/>
  <c r="F34" i="115"/>
  <c r="G24" i="115"/>
  <c r="G23" i="115"/>
  <c r="G22" i="115"/>
  <c r="G21" i="115"/>
  <c r="G20" i="115"/>
  <c r="G19" i="115"/>
  <c r="G18" i="115"/>
  <c r="G17" i="115"/>
  <c r="G16" i="115"/>
  <c r="G15" i="115"/>
  <c r="G14" i="115"/>
  <c r="G13" i="115"/>
  <c r="G12" i="115"/>
  <c r="G24" i="124"/>
  <c r="F24" i="124"/>
  <c r="G23" i="124"/>
  <c r="G22" i="124"/>
  <c r="G21" i="124"/>
  <c r="G20" i="124"/>
  <c r="F20" i="124"/>
  <c r="G19" i="124"/>
  <c r="F19" i="124"/>
  <c r="G18" i="124"/>
  <c r="G17" i="124"/>
  <c r="F17" i="124"/>
  <c r="G16" i="124"/>
  <c r="F16" i="124"/>
  <c r="G15" i="124"/>
  <c r="G14" i="124"/>
  <c r="F14" i="124"/>
  <c r="E14" i="124"/>
  <c r="G13" i="124"/>
  <c r="F13" i="124"/>
  <c r="G12" i="124"/>
  <c r="F12" i="124"/>
  <c r="E11" i="124"/>
  <c r="G12" i="68"/>
  <c r="G13" i="68"/>
  <c r="G14" i="68"/>
  <c r="G15" i="68"/>
  <c r="G16" i="68"/>
  <c r="G17" i="68"/>
  <c r="G18" i="68"/>
  <c r="G19" i="68"/>
  <c r="G20" i="68"/>
  <c r="G21" i="68"/>
  <c r="G22" i="68"/>
  <c r="G23" i="68"/>
  <c r="G24" i="68"/>
  <c r="F14" i="68"/>
  <c r="F16" i="68"/>
  <c r="F17" i="68"/>
  <c r="F24"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F11" i="124"/>
  <c r="E39" i="97"/>
  <c r="B13" i="134"/>
  <c r="F32" i="97"/>
  <c r="F35" i="97" s="1"/>
  <c r="E41" i="97" l="1"/>
  <c r="F11" i="99" l="1"/>
  <c r="E23" i="99"/>
  <c r="E19" i="99"/>
  <c r="E15" i="99"/>
  <c r="E21" i="99"/>
  <c r="E25" i="99" l="1"/>
  <c r="F25" i="99"/>
  <c r="E11" i="115" l="1"/>
  <c r="E31" i="115" l="1"/>
  <c r="F18" i="115"/>
  <c r="F19" i="115"/>
  <c r="F14" i="115"/>
  <c r="F17" i="115"/>
  <c r="F13" i="115"/>
  <c r="F24" i="115"/>
  <c r="F16" i="115"/>
  <c r="F31" i="115" l="1"/>
  <c r="F11" i="115"/>
  <c r="D20" i="147"/>
  <c r="C27" i="134" s="1"/>
  <c r="D27" i="134" s="1"/>
  <c r="D39" i="97"/>
  <c r="D29" i="147"/>
  <c r="G17" i="147" s="1"/>
  <c r="E23" i="147"/>
  <c r="E20" i="147" l="1"/>
  <c r="G18" i="147"/>
  <c r="G19" i="147"/>
  <c r="G25" i="147"/>
  <c r="G13" i="147"/>
  <c r="G27" i="147"/>
  <c r="G16" i="147"/>
  <c r="G11" i="147"/>
  <c r="G12" i="147"/>
  <c r="G26" i="147"/>
  <c r="C31" i="134"/>
  <c r="D31" i="134" s="1"/>
  <c r="G14" i="147"/>
  <c r="G15" i="147"/>
  <c r="G28" i="147"/>
  <c r="G22" i="147"/>
  <c r="F38" i="97"/>
  <c r="C41" i="97"/>
  <c r="G24" i="147"/>
  <c r="G23" i="147"/>
  <c r="E29" i="147"/>
  <c r="G21" i="147"/>
  <c r="F39" i="97"/>
  <c r="C12" i="134"/>
  <c r="D12" i="134" s="1"/>
  <c r="G20" i="147" l="1"/>
  <c r="C13" i="134"/>
  <c r="D13" i="134" s="1"/>
  <c r="D41" i="97"/>
  <c r="F41" i="97"/>
  <c r="G29" i="147"/>
</calcChain>
</file>

<file path=xl/sharedStrings.xml><?xml version="1.0" encoding="utf-8"?>
<sst xmlns="http://schemas.openxmlformats.org/spreadsheetml/2006/main" count="1727" uniqueCount="513">
  <si>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</si>
  <si>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</si>
  <si>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</si>
  <si>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</si>
  <si>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</si>
  <si>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</si>
  <si>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</si>
  <si>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</si>
  <si>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</si>
  <si>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</si>
  <si>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</si>
  <si>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</si>
  <si>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</si>
  <si>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</si>
  <si>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</si>
  <si>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</si>
  <si>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</si>
  <si>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</si>
  <si>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</si>
  <si>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</si>
  <si>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</si>
  <si>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</si>
  <si>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</si>
  <si>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</si>
  <si>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</si>
  <si>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</si>
  <si>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</si>
  <si>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</si>
  <si>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</si>
  <si>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</si>
  <si>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</si>
  <si>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</si>
  <si>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</si>
  <si>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</si>
  <si>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</si>
  <si>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</si>
  <si>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</si>
  <si>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</si>
  <si>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</si>
  <si>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</si>
  <si>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</si>
  <si>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</si>
  <si>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</si>
  <si>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</si>
  <si>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</si>
  <si>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</si>
  <si>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</si>
  <si>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</si>
  <si>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</si>
  <si>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</si>
  <si>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</si>
  <si>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</si>
  <si>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</si>
  <si>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</si>
  <si>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</si>
  <si>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</si>
  <si>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</si>
  <si>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</si>
  <si>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</si>
  <si>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</si>
  <si>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</si>
  <si>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</si>
  <si>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</si>
  <si>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</si>
  <si>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</si>
  <si>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</si>
  <si>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</si>
  <si>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</si>
  <si>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</si>
  <si>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</si>
  <si>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</si>
  <si>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</si>
  <si>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</si>
  <si>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</si>
  <si>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</si>
  <si>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</si>
  <si>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</si>
  <si>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</si>
  <si>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</si>
  <si>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</si>
  <si>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</si>
  <si>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</si>
  <si>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</si>
  <si>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</si>
  <si>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</si>
  <si>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</si>
  <si>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</si>
  <si>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</si>
  <si>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</si>
  <si>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</si>
  <si>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</si>
  <si>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</si>
  <si>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</si>
  <si>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</si>
  <si>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</si>
  <si>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</si>
  <si>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</si>
  <si>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</si>
  <si>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</si>
  <si>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</si>
  <si>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</si>
  <si>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</si>
  <si>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</si>
  <si>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</si>
  <si>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</si>
  <si>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</si>
  <si>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</si>
  <si>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</si>
  <si>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</si>
  <si>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</si>
  <si>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</si>
  <si>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</si>
  <si>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</si>
  <si>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</si>
  <si>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</si>
  <si>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</si>
  <si>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</si>
  <si>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</si>
  <si>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</si>
  <si>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</si>
  <si>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</si>
  <si>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</si>
  <si>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</si>
  <si>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</si>
  <si>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</si>
  <si>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</si>
  <si>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</si>
  <si>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</si>
  <si>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</si>
  <si>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</si>
  <si>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</si>
  <si>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</si>
  <si>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</si>
  <si>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</si>
  <si>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</si>
  <si>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</si>
  <si>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</si>
  <si>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</si>
  <si>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</si>
  <si>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</si>
  <si>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</si>
  <si>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</si>
  <si>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</si>
  <si>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</si>
  <si>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</si>
  <si>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</si>
  <si>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</si>
  <si>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</si>
  <si>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</si>
  <si>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</si>
  <si>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</si>
  <si>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</si>
  <si>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</si>
  <si>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</si>
  <si>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</si>
  <si>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</si>
  <si>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</si>
  <si>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</si>
  <si>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</si>
  <si>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</si>
  <si>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</si>
  <si>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</si>
  <si>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</si>
  <si>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</si>
  <si>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</si>
  <si>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</si>
  <si>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</si>
  <si>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</si>
  <si>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</si>
  <si>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</si>
  <si>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</si>
  <si>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</si>
  <si>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</si>
  <si>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</si>
  <si>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</si>
  <si>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</si>
  <si>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</si>
  <si>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</si>
  <si>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</si>
  <si>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</si>
  <si>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</si>
  <si>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</si>
  <si>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</si>
  <si>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</si>
  <si>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</si>
  <si>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</si>
  <si>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</si>
  <si>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</si>
  <si>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</si>
  <si>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</si>
  <si>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</si>
  <si>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</si>
  <si>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</si>
  <si>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</si>
  <si>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</si>
  <si>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</si>
  <si>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</si>
  <si>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</si>
  <si>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</si>
  <si>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</si>
  <si>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</si>
  <si>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</si>
  <si>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</si>
  <si>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</si>
  <si>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</si>
  <si>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</si>
  <si>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</si>
  <si>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</si>
  <si>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</si>
  <si>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</si>
  <si>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</si>
  <si>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</si>
  <si>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</si>
  <si>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</si>
  <si>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</si>
  <si>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</si>
  <si>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</si>
  <si>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</si>
  <si>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</si>
  <si>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</si>
  <si>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</si>
  <si>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</si>
  <si>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</si>
  <si>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</si>
  <si>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</si>
  <si>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</si>
  <si>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</si>
  <si>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</si>
  <si>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</si>
  <si>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</si>
  <si>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</si>
  <si>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</si>
  <si>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</si>
  <si>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</si>
  <si>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</si>
  <si>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</si>
  <si>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</si>
  <si>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</si>
  <si>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</si>
  <si>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</si>
  <si>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</si>
  <si>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</si>
  <si>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</si>
  <si>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</si>
  <si>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</si>
  <si>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</si>
  <si>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</si>
  <si>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</si>
  <si>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</si>
  <si>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</si>
  <si>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</si>
  <si>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</si>
  <si>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</si>
  <si>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</si>
  <si>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</si>
  <si>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</si>
  <si>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</si>
  <si>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</si>
  <si>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</si>
  <si>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</si>
  <si>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</si>
  <si>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</si>
  <si>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</si>
  <si>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</si>
  <si>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</si>
  <si>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</si>
  <si>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</si>
  <si>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</si>
  <si>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</si>
  <si>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</si>
  <si>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</si>
  <si>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</si>
  <si>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</si>
  <si>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</si>
  <si>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</si>
  <si>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</si>
  <si>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</si>
  <si>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</si>
  <si>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</si>
  <si>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</si>
  <si>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</si>
  <si>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</si>
  <si>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</si>
  <si>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</si>
  <si>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</si>
  <si>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</si>
  <si>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</si>
  <si>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</si>
  <si>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</si>
  <si>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</si>
  <si>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</si>
  <si>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</si>
  <si>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</si>
  <si>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</si>
  <si>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</si>
  <si>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</si>
  <si>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</si>
  <si>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</si>
  <si>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</si>
  <si>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</si>
  <si>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</si>
  <si>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</si>
  <si>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</si>
  <si>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</si>
  <si>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</si>
  <si>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</si>
  <si>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</si>
  <si>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</si>
  <si>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</si>
  <si>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</si>
  <si>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</si>
  <si>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</si>
  <si>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</si>
  <si>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</si>
  <si>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</si>
  <si>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</si>
  <si>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</si>
  <si>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</si>
  <si>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</si>
  <si>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</si>
  <si>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</si>
  <si>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</si>
  <si>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</si>
  <si>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</si>
  <si>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</si>
  <si>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</si>
  <si>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</si>
  <si>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</si>
  <si>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</si>
  <si>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</si>
  <si>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</si>
  <si>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</si>
  <si>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</si>
  <si>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</si>
  <si>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</si>
  <si>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</si>
  <si>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</si>
  <si>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</si>
  <si>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</si>
  <si>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</si>
  <si>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</si>
  <si>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</si>
  <si>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</si>
  <si>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</si>
  <si>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</si>
  <si>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</si>
  <si>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</si>
  <si>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</si>
  <si>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</si>
  <si>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</si>
  <si>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</si>
  <si>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</si>
  <si>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</si>
  <si>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</si>
  <si>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</si>
  <si>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</si>
  <si>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</si>
  <si>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</si>
  <si>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</si>
  <si>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</si>
  <si>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</si>
  <si>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</si>
  <si>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</si>
  <si>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</si>
  <si>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</si>
  <si>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</si>
  <si>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</si>
  <si>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</si>
  <si>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</si>
  <si>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</si>
  <si>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</si>
  <si>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</si>
  <si>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</si>
  <si>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</si>
  <si>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</si>
  <si>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</si>
  <si>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</si>
  <si>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</si>
  <si>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</si>
  <si>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</si>
  <si>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</si>
  <si>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</si>
  <si>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</si>
  <si>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</si>
  <si>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</si>
  <si>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</si>
  <si>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</si>
  <si>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</si>
  <si>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</si>
  <si>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</si>
  <si>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</si>
  <si>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</si>
  <si>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</si>
  <si>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</si>
  <si>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</si>
  <si>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</si>
  <si>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</si>
  <si>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</si>
  <si>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</si>
  <si>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</si>
  <si>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</si>
  <si>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</si>
  <si>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</si>
  <si>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</si>
  <si>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</si>
  <si>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</si>
  <si>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</si>
  <si>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</si>
  <si>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</si>
  <si>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</si>
  <si>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</si>
  <si>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</si>
  <si>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</si>
  <si>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</si>
  <si>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</si>
  <si>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</si>
  <si>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</si>
  <si>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</si>
  <si>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</si>
  <si>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</si>
  <si>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</si>
  <si>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</si>
  <si>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</si>
  <si>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</si>
  <si>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</si>
  <si>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</si>
  <si>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</si>
  <si>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</si>
  <si>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</si>
  <si>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</si>
  <si>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</si>
  <si>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</si>
  <si>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</si>
  <si>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</si>
  <si>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</si>
  <si>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</si>
  <si>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</si>
  <si>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</si>
  <si>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</si>
  <si>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</si>
  <si>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</si>
  <si>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</si>
  <si>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</si>
  <si>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</si>
  <si>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</si>
  <si>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</si>
  <si>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</si>
  <si>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</si>
  <si>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</si>
  <si>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</si>
  <si>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</si>
  <si>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</si>
  <si>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</si>
  <si>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</si>
  <si>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DEPARTAMENTI I MBIKËQYRJES SË SIGURIMEVE-DMS</t>
  </si>
  <si>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</si>
  <si>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</si>
  <si>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</si>
  <si>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</si>
  <si>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</si>
  <si>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</si>
  <si>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</si>
  <si>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</si>
  <si>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</si>
  <si>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</si>
  <si>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</si>
  <si>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</si>
  <si>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</si>
  <si>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</si>
  <si>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</si>
  <si>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</si>
  <si>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</si>
  <si>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</si>
  <si>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</si>
  <si>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</si>
  <si>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</si>
  <si>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</si>
  <si>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</si>
  <si>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</si>
  <si>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</si>
  <si>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</si>
  <si>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</si>
  <si>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</si>
  <si>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</si>
  <si>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</si>
  <si>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</si>
  <si>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Janar - Gusht 2025</t>
  </si>
  <si>
    <t>January - August 2025</t>
  </si>
  <si>
    <t>Publikuar_Shtator 2025</t>
  </si>
  <si>
    <t>Published_September 2025</t>
  </si>
  <si>
    <t>Janar-Gusht/January-August</t>
  </si>
  <si>
    <t xml:space="preserve"> -   </t>
  </si>
  <si>
    <t xml:space="preserve">-   </t>
  </si>
  <si>
    <t>2. Në kuadër të aktivitetit jo-jetë për periudhën raportuese Janar-Gusht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</si>
  <si>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January-August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</si>
  <si>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 xml:space="preserve">3. Siguruesi "Sigma Vienna Insurance Group Sh.A. Dega në Kosovë" ka bërë korrigjimin e raporteve të primeve për muajt Prill, Maj, Qershor 2025, ndryshime të cilat janë të reflektuara në këtë raport. </t>
  </si>
  <si>
    <t>3. The insurer "Sigma Vienna Insurance Group Sh.A. Kosovo Branch" has corrected the premium reports for the months of April, May, June 2025, changes which are reflected in this report.</t>
  </si>
  <si>
    <t>Numri i kontratave arriti në 1,315,198 duke shënuar një rënie për 7.63% krahasuar me periudhën e njëjtë Janar-Gusht të vitit 2024.</t>
  </si>
  <si>
    <r>
      <t>Gjatë periudhës Janar-Gusht 2025 tregu i sigurimeve ka pasur një rritje prej vetëm 6.43% krahasuar me periudhën e njëjtë të vitit 2024. Volumi i primeve të shkruara bruto në krahasim me periudhën paraprake është rritur</t>
    </r>
    <r>
      <rPr>
        <b/>
        <sz val="12"/>
        <rFont val="Times New Roman"/>
        <family val="1"/>
      </rPr>
      <t xml:space="preserve"> </t>
    </r>
    <r>
      <rPr>
        <sz val="12"/>
        <rFont val="Times New Roman"/>
        <family val="1"/>
      </rPr>
      <t>për 7,266,128 euro më shumë duke arritur gjithsej shumën prej 120,330,487 euro.</t>
    </r>
  </si>
  <si>
    <t>Volumi i primeve të shkruara bruto në veprimtarinë e Jo-Jetës arriti shumën 115,044,131 euro duke shënuar një rritje në masën prej 6.50% krahasuar me periudhën Janar-Gusht 2024.</t>
  </si>
  <si>
    <t>Numri i kontratave në sigurimin e Jo-Jetës arriti në 1,258,507 duke shënuar një rënie në masën prej 8.69% krahasuar me periudhën e njëjtë Janar-Gusht 2024.</t>
  </si>
  <si>
    <t>Volumi i primeve të shkruara bruto në veprimtarinë e Jetës arriti shumën 5,286,356 euro duke shënuar një rritje në masën prej 4.89% krahasuar me periudhën e njëjtë të vitit paraprak.</t>
  </si>
  <si>
    <t>Numri i kontratave në sigurimin e Jetës arriti në 56,691 duke shënuar një rritje prej 24.46% më shumë krahasuar me periudhën e njëjtë Janar-Gusht 2024.</t>
  </si>
  <si>
    <t>Gjatë periudhës Janar-Gusht 2025, janë paguar gjithsej 57,827,919 euro dëme ose 20.64% më shumë se gjatë periudhës së njëjtë Janar-Gusht 2024.</t>
  </si>
  <si>
    <r>
      <t>Numri i dëmeve të paguara gjatë periudhës Janar-Gusht 2025 në krahasim me periudhën e njëjtë të vitit paraprak është</t>
    </r>
    <r>
      <rPr>
        <b/>
        <sz val="12"/>
        <rFont val="Times New Roman"/>
        <family val="1"/>
      </rPr>
      <t xml:space="preserve"> </t>
    </r>
    <r>
      <rPr>
        <sz val="12"/>
        <rFont val="Times New Roman"/>
        <family val="1"/>
      </rPr>
      <t>rritur për 5,445 dëme duke arritur në 154,277 nga të cilat 153,703 dëme janë paguar nga kompanitë e sigurimit të Jo-Jetës dhe 574 nga kompanitë e sigurimit të Jetës.</t>
    </r>
  </si>
  <si>
    <t xml:space="preserve">During the period of January-August 2025 the insurance market experienced an increase by only 6.43% compared to January-August 2024. Gross insurance premiums amount to euro 120,330,487 increasing by euro 7,266,128 comparing with same period of the previous year. </t>
  </si>
  <si>
    <t>The number of insurance policies reached 1,315,198 which indicates a decrease of 7.63% more compared to the same period of January-August 2024.</t>
  </si>
  <si>
    <t>Gross insurance premiums in Non-Life insurance business reached the value of euro 115,044,131 which indicate an increase by 6.50% compared with January-August 2024.</t>
  </si>
  <si>
    <t>The number of Non-Life insurance policies reached 1,258,507 which are 8.69% less than in the same period of January-August 2024.</t>
  </si>
  <si>
    <t>Gross insurance premiums in Life insurance business reached the value of euro 5,286,356 which indicate an increase by 4.89% more compared to the same period of last year, respectively January-August 2024.</t>
  </si>
  <si>
    <t>The number of Life insurance policies reached 56,691 which indicate an increase by 24.46% more compared to the same period of January-August 2024.</t>
  </si>
  <si>
    <t xml:space="preserve">During the period of January-August 2025, the paid claims are in the amount to euro 57,827,919 or 20.64% more than in the same period of January-August 2024.
</t>
  </si>
  <si>
    <t xml:space="preserve">During the period of January-August 2025 compared to the same period of last year there is an increase of 5,445 in the number of paid claims, which reached the number of 154,277 paid claims. The Non-Life insurers paid 153,703 claims and Life insurers paid 574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</si>
</sst>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79">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1" fillId="0" borderId="0" xfId="41" applyFont="1" applyFill="1" applyProtection="1">
      <protection locked="0"/>
    </xf>
    <xf numFmtId="0" fontId="82" fillId="0" borderId="0" xfId="41" applyFont="1" applyFill="1" applyProtection="1">
      <protection locked="0"/>
    </xf>
    <xf numFmtId="0" fontId="104"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0" fontId="8" fillId="2" borderId="0" xfId="0" applyFont="1" applyFill="1" applyBorder="1"/>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Fill="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Fill="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166" fontId="104" fillId="0" borderId="58" xfId="2" applyNumberFormat="1" applyFont="1" applyFill="1" applyBorder="1" applyAlignment="1">
      <alignment horizontal="right" vertical="center"/>
    </xf>
    <xf numFmtId="40" fontId="103" fillId="0" borderId="58" xfId="2" applyNumberFormat="1" applyFont="1" applyFill="1" applyBorder="1" applyAlignment="1">
      <alignment horizontal="right" vertical="center"/>
    </xf>
    <xf numFmtId="166" fontId="104"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166" fontId="44" fillId="0" borderId="9" xfId="2"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2" fillId="0" borderId="0" xfId="0" applyFont="1" applyFill="1" applyBorder="1" applyAlignment="1">
      <alignment horizontal="left" vertical="top" wrapText="1"/>
    </xf>
    <xf numFmtId="0" fontId="52" fillId="0" borderId="0" xfId="0" applyFont="1" applyBorder="1" applyAlignment="1">
      <alignment horizontal="left"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5040005</c:v>
                </c:pt>
                <c:pt idx="1">
                  <c:v>5286355.5466161063</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108024354</c:v>
                </c:pt>
                <c:pt idx="1">
                  <c:v>115044130.98451899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802941</c:v>
                </c:pt>
                <c:pt idx="1">
                  <c:v>1358918.99</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47129879</c:v>
                </c:pt>
                <c:pt idx="1">
                  <c:v>56469000.360000998</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Gusht/August</c:v>
                </c:pt>
                <c:pt idx="1">
                  <c:v>Shtator/September</c:v>
                </c:pt>
                <c:pt idx="2">
                  <c:v>Tetor/October</c:v>
                </c:pt>
                <c:pt idx="3">
                  <c:v>Nëntor/November</c:v>
                </c:pt>
                <c:pt idx="4">
                  <c:v>Dhjetor/December</c:v>
                </c:pt>
                <c:pt idx="5">
                  <c:v>Janar/January</c:v>
                </c:pt>
                <c:pt idx="6">
                  <c:v>Shkurt/February</c:v>
                </c:pt>
                <c:pt idx="7">
                  <c:v>Mars/March</c:v>
                </c:pt>
                <c:pt idx="8">
                  <c:v>Prill/April</c:v>
                </c:pt>
                <c:pt idx="9">
                  <c:v>Maj/May</c:v>
                </c:pt>
                <c:pt idx="10">
                  <c:v>Qershor/June</c:v>
                </c:pt>
                <c:pt idx="11">
                  <c:v>Korrik/July</c:v>
                </c:pt>
                <c:pt idx="12">
                  <c:v>Gusht/August</c:v>
                </c:pt>
              </c:strCache>
            </c:strRef>
          </c:cat>
          <c:val>
            <c:numRef>
              <c:f>'F24'!$B$8:$N$8</c:f>
              <c:numCache>
                <c:formatCode>_-* #,##0_-;\-* #,##0_-;_-* "-"??_-;_-@_-</c:formatCode>
                <c:ptCount val="13"/>
                <c:pt idx="0">
                  <c:v>48120</c:v>
                </c:pt>
                <c:pt idx="1">
                  <c:v>42288</c:v>
                </c:pt>
                <c:pt idx="2">
                  <c:v>44255</c:v>
                </c:pt>
                <c:pt idx="3">
                  <c:v>41263</c:v>
                </c:pt>
                <c:pt idx="4">
                  <c:v>43491</c:v>
                </c:pt>
                <c:pt idx="5">
                  <c:v>40043</c:v>
                </c:pt>
                <c:pt idx="6">
                  <c:v>35661</c:v>
                </c:pt>
                <c:pt idx="7">
                  <c:v>39865</c:v>
                </c:pt>
                <c:pt idx="8">
                  <c:v>42973</c:v>
                </c:pt>
                <c:pt idx="9">
                  <c:v>43672</c:v>
                </c:pt>
                <c:pt idx="10">
                  <c:v>47794</c:v>
                </c:pt>
                <c:pt idx="11">
                  <c:v>58529</c:v>
                </c:pt>
                <c:pt idx="12">
                  <c:v>50470</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'F24'!$B$6:$L$6</c:f>
              <c:strCache>
                <c:ptCount val="11"/>
                <c:pt idx="0">
                  <c:v>Gusht/August</c:v>
                </c:pt>
                <c:pt idx="1">
                  <c:v>Shtator/September</c:v>
                </c:pt>
                <c:pt idx="2">
                  <c:v>Tetor/October</c:v>
                </c:pt>
                <c:pt idx="3">
                  <c:v>Nëntor/November</c:v>
                </c:pt>
                <c:pt idx="4">
                  <c:v>Dhjetor/December</c:v>
                </c:pt>
                <c:pt idx="5">
                  <c:v>Janar/January</c:v>
                </c:pt>
                <c:pt idx="6">
                  <c:v>Shkurt/February</c:v>
                </c:pt>
                <c:pt idx="7">
                  <c:v>Mars/March</c:v>
                </c:pt>
                <c:pt idx="8">
                  <c:v>Prill/April</c:v>
                </c:pt>
                <c:pt idx="9">
                  <c:v>Maj/May</c:v>
                </c:pt>
                <c:pt idx="10">
                  <c:v>Qershor/June</c:v>
                </c:pt>
              </c:strCache>
            </c:strRef>
          </c:cat>
          <c:val>
            <c:numRef>
              <c:f>'F24'!$B$9:$N$9</c:f>
              <c:numCache>
                <c:formatCode>#,##0.00_);[Red]\(#,##0.00\)</c:formatCode>
                <c:ptCount val="13"/>
                <c:pt idx="0">
                  <c:v>-10.01</c:v>
                </c:pt>
                <c:pt idx="1">
                  <c:v>-12.119700748129681</c:v>
                </c:pt>
                <c:pt idx="2">
                  <c:v>4.6514377601210688</c:v>
                </c:pt>
                <c:pt idx="3">
                  <c:v>-6.7608179866681777</c:v>
                </c:pt>
                <c:pt idx="4">
                  <c:v>5.3995104573104191</c:v>
                </c:pt>
                <c:pt idx="5">
                  <c:v>-7.9280770734174837</c:v>
                </c:pt>
                <c:pt idx="6">
                  <c:v>-10.943236021277125</c:v>
                </c:pt>
                <c:pt idx="7">
                  <c:v>11.788788872998524</c:v>
                </c:pt>
                <c:pt idx="8">
                  <c:v>7.7963125548726975</c:v>
                </c:pt>
                <c:pt idx="9">
                  <c:v>1.6266027505642988</c:v>
                </c:pt>
                <c:pt idx="10">
                  <c:v>9.4385418574830524</c:v>
                </c:pt>
                <c:pt idx="11">
                  <c:v>22.460978365485218</c:v>
                </c:pt>
                <c:pt idx="12">
                  <c:v>-13.769242597686615</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title>
          <c:overlay val="0"/>
        </c:title>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title>
          <c:overlay val="0"/>
        </c:title>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title>
          <c:overlay val="0"/>
        </c:title>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Gusht/August</c:v>
                </c:pt>
                <c:pt idx="1">
                  <c:v>Shtator/September</c:v>
                </c:pt>
                <c:pt idx="2">
                  <c:v>Tetor/October</c:v>
                </c:pt>
                <c:pt idx="3">
                  <c:v>Nëntor/November</c:v>
                </c:pt>
                <c:pt idx="4">
                  <c:v>Dhjetor/December</c:v>
                </c:pt>
                <c:pt idx="5">
                  <c:v>Janar/January</c:v>
                </c:pt>
                <c:pt idx="6">
                  <c:v>Shkurt/February</c:v>
                </c:pt>
                <c:pt idx="7">
                  <c:v>Mars/March</c:v>
                </c:pt>
                <c:pt idx="8">
                  <c:v>Prill/April</c:v>
                </c:pt>
                <c:pt idx="9">
                  <c:v>Maj/May</c:v>
                </c:pt>
                <c:pt idx="10">
                  <c:v>Qershor/June</c:v>
                </c:pt>
                <c:pt idx="11">
                  <c:v>Korrik/July</c:v>
                </c:pt>
                <c:pt idx="12">
                  <c:v>Gusht/August</c:v>
                </c:pt>
              </c:strCache>
            </c:strRef>
          </c:cat>
          <c:val>
            <c:numRef>
              <c:f>'F24'!$B$10:$N$10</c:f>
              <c:numCache>
                <c:formatCode>_-* #,##0_-;\-* #,##0_-;_-* "-"??_-;_-@_-</c:formatCode>
                <c:ptCount val="13"/>
                <c:pt idx="0">
                  <c:v>7034200.4800000004</c:v>
                </c:pt>
                <c:pt idx="1">
                  <c:v>6256519.1399999997</c:v>
                </c:pt>
                <c:pt idx="2">
                  <c:v>6630717.7599999998</c:v>
                </c:pt>
                <c:pt idx="3">
                  <c:v>6121565.3799999999</c:v>
                </c:pt>
                <c:pt idx="4">
                  <c:v>6500704.1699999999</c:v>
                </c:pt>
                <c:pt idx="5">
                  <c:v>5942106.8899999997</c:v>
                </c:pt>
                <c:pt idx="6">
                  <c:v>5542681.2000000002</c:v>
                </c:pt>
                <c:pt idx="7">
                  <c:v>6252732.79</c:v>
                </c:pt>
                <c:pt idx="8">
                  <c:v>6875948.29</c:v>
                </c:pt>
                <c:pt idx="9">
                  <c:v>6795729.04</c:v>
                </c:pt>
                <c:pt idx="10">
                  <c:v>7189575.5800000001</c:v>
                </c:pt>
                <c:pt idx="11">
                  <c:v>8758818.7799999993</c:v>
                </c:pt>
                <c:pt idx="12">
                  <c:v>7273647.8200000003</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Gusht/August</c:v>
                </c:pt>
                <c:pt idx="1">
                  <c:v>Shtator/September</c:v>
                </c:pt>
                <c:pt idx="2">
                  <c:v>Tetor/October</c:v>
                </c:pt>
                <c:pt idx="3">
                  <c:v>Nëntor/November</c:v>
                </c:pt>
                <c:pt idx="4">
                  <c:v>Dhjetor/December</c:v>
                </c:pt>
                <c:pt idx="5">
                  <c:v>Janar/January</c:v>
                </c:pt>
                <c:pt idx="6">
                  <c:v>Shkurt/February</c:v>
                </c:pt>
                <c:pt idx="7">
                  <c:v>Mars/March</c:v>
                </c:pt>
                <c:pt idx="8">
                  <c:v>Prill/April</c:v>
                </c:pt>
                <c:pt idx="9">
                  <c:v>Maj/May</c:v>
                </c:pt>
                <c:pt idx="10">
                  <c:v>Qershor/June</c:v>
                </c:pt>
                <c:pt idx="11">
                  <c:v>Korrik/July</c:v>
                </c:pt>
                <c:pt idx="12">
                  <c:v>Gusht/August</c:v>
                </c:pt>
              </c:strCache>
            </c:strRef>
          </c:cat>
          <c:val>
            <c:numRef>
              <c:f>'F24'!$B$11:$N$11</c:f>
              <c:numCache>
                <c:formatCode>#,##0.00_);[Red]\(#,##0.00\)</c:formatCode>
                <c:ptCount val="13"/>
                <c:pt idx="0">
                  <c:v>-12.02</c:v>
                </c:pt>
                <c:pt idx="1">
                  <c:v>-11.055717593081749</c:v>
                </c:pt>
                <c:pt idx="2">
                  <c:v>5.9809394269670468</c:v>
                </c:pt>
                <c:pt idx="3">
                  <c:v>-7.6786917861513704</c:v>
                </c:pt>
                <c:pt idx="4">
                  <c:v>6.193494089578766</c:v>
                </c:pt>
                <c:pt idx="5">
                  <c:v>-8.5928734086664349</c:v>
                </c:pt>
                <c:pt idx="6">
                  <c:v>-6.7219539701009907</c:v>
                </c:pt>
                <c:pt idx="7">
                  <c:v>12.810615735936604</c:v>
                </c:pt>
                <c:pt idx="8">
                  <c:v>9.9670899258114574</c:v>
                </c:pt>
                <c:pt idx="9">
                  <c:v>-1.1666645329003744</c:v>
                </c:pt>
                <c:pt idx="10">
                  <c:v>5.795500934216169</c:v>
                </c:pt>
                <c:pt idx="11">
                  <c:v>21.826645850491211</c:v>
                </c:pt>
                <c:pt idx="12">
                  <c:v>-16.956292821028075</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3</xdr:col>
      <xdr:colOff>183614</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L33"/>
  <sheetViews>
    <sheetView showGridLines="0" zoomScale="80" zoomScaleNormal="80" workbookViewId="0">
      <selection activeCell="A2" sqref="A2:G2"/>
    </sheetView>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1.7109375" style="58" bestFit="1" customWidth="1"/>
    <col min="9" max="9" width="43.140625" style="58" bestFit="1" customWidth="1"/>
    <col min="10" max="10" width="9.140625" style="58"/>
    <col min="11" max="11" width="13.42578125" style="58" bestFit="1" customWidth="1"/>
    <col min="12" max="12" width="12.7109375" style="58" bestFit="1" customWidth="1"/>
    <col min="13" max="16384" width="9.140625" style="58"/>
  </cols>
  <sheetData>
    <row r="2" spans="1:12" s="56" customFormat="1" ht="15.75" customHeight="1">
      <c r="A2" s="524" t="s">
        <v>105</v>
      </c>
      <c r="B2" s="524"/>
      <c r="C2" s="524"/>
      <c r="D2" s="524"/>
      <c r="E2" s="524"/>
      <c r="F2" s="524"/>
      <c r="G2" s="524"/>
      <c r="H2" s="55"/>
      <c r="I2" s="55"/>
      <c r="J2" s="55"/>
      <c r="K2" s="55"/>
    </row>
    <row r="3" spans="1:12" s="56" customFormat="1" ht="15.75" customHeight="1">
      <c r="A3" s="525" t="s">
        <v>469</v>
      </c>
      <c r="B3" s="525"/>
      <c r="C3" s="525"/>
      <c r="D3" s="525"/>
      <c r="E3" s="525"/>
      <c r="F3" s="525"/>
      <c r="G3" s="525"/>
      <c r="H3" s="55"/>
      <c r="I3" s="55"/>
      <c r="J3" s="55"/>
      <c r="K3" s="55"/>
    </row>
    <row r="5" spans="1:12" ht="12" customHeight="1">
      <c r="A5" s="285"/>
      <c r="B5" s="285"/>
      <c r="C5" s="267"/>
      <c r="D5" s="284"/>
      <c r="E5" s="307" t="s">
        <v>48</v>
      </c>
      <c r="F5" s="527" t="s">
        <v>11</v>
      </c>
      <c r="G5" s="528"/>
    </row>
    <row r="6" spans="1:12" ht="12" customHeight="1">
      <c r="A6" s="308" t="s">
        <v>47</v>
      </c>
      <c r="B6" s="272" t="s">
        <v>9</v>
      </c>
      <c r="C6" s="527" t="s">
        <v>243</v>
      </c>
      <c r="D6" s="528"/>
      <c r="E6" s="307" t="s">
        <v>13</v>
      </c>
      <c r="F6" s="527" t="s">
        <v>13</v>
      </c>
      <c r="G6" s="528"/>
    </row>
    <row r="7" spans="1:12" ht="12" customHeight="1">
      <c r="A7" s="309"/>
      <c r="B7" s="275" t="s">
        <v>168</v>
      </c>
      <c r="C7" s="530" t="s">
        <v>244</v>
      </c>
      <c r="D7" s="531"/>
      <c r="E7" s="304" t="s">
        <v>49</v>
      </c>
      <c r="F7" s="530" t="s">
        <v>17</v>
      </c>
      <c r="G7" s="531"/>
    </row>
    <row r="8" spans="1:12" ht="12" customHeight="1">
      <c r="A8" s="276"/>
      <c r="B8" s="276"/>
      <c r="C8" s="267"/>
      <c r="D8" s="284"/>
      <c r="E8" s="304" t="s">
        <v>18</v>
      </c>
      <c r="F8" s="530" t="s">
        <v>18</v>
      </c>
      <c r="G8" s="531"/>
    </row>
    <row r="9" spans="1:12" ht="15.75" customHeight="1" thickBot="1">
      <c r="A9" s="59"/>
      <c r="B9" s="60" t="str">
        <f>' F4'!A10</f>
        <v>Janar-Gusht/January-August</v>
      </c>
      <c r="C9" s="61">
        <v>2024</v>
      </c>
      <c r="D9" s="205">
        <v>2025</v>
      </c>
      <c r="E9" s="61" t="s">
        <v>452</v>
      </c>
      <c r="F9" s="61">
        <v>2024</v>
      </c>
      <c r="G9" s="205">
        <v>2025</v>
      </c>
    </row>
    <row r="10" spans="1:12" ht="15.75" customHeight="1" thickBot="1">
      <c r="A10" s="529" t="s">
        <v>307</v>
      </c>
      <c r="B10" s="529"/>
      <c r="C10" s="529"/>
      <c r="D10" s="529"/>
      <c r="E10" s="529"/>
      <c r="F10" s="529"/>
      <c r="G10" s="529"/>
    </row>
    <row r="11" spans="1:12" ht="25.5">
      <c r="A11" s="108">
        <v>1</v>
      </c>
      <c r="B11" s="109" t="s">
        <v>161</v>
      </c>
      <c r="C11" s="118">
        <v>1336123</v>
      </c>
      <c r="D11" s="118">
        <v>1331286.3399999999</v>
      </c>
      <c r="E11" s="82">
        <f>(D11/C11-1)*100</f>
        <v>-0.3619921219827904</v>
      </c>
      <c r="F11" s="123">
        <f>C11/C$29*100</f>
        <v>1.2368720112873806</v>
      </c>
      <c r="G11" s="123">
        <f>D11/D$29*100</f>
        <v>1.1571962227433696</v>
      </c>
      <c r="K11" s="392"/>
      <c r="L11" s="392"/>
    </row>
    <row r="12" spans="1:12" ht="25.5">
      <c r="A12" s="110">
        <v>2</v>
      </c>
      <c r="B12" s="111" t="s">
        <v>146</v>
      </c>
      <c r="C12" s="118">
        <v>24261901</v>
      </c>
      <c r="D12" s="118">
        <v>24339421.550000012</v>
      </c>
      <c r="E12" s="82">
        <f>(D12/C12-1)*100</f>
        <v>0.31951556475320331</v>
      </c>
      <c r="F12" s="117">
        <f>C12/C$29*100</f>
        <v>22.459658495157488</v>
      </c>
      <c r="G12" s="117">
        <f>D12/D$29*100</f>
        <v>21.156595568627701</v>
      </c>
      <c r="K12" s="392"/>
      <c r="L12" s="392"/>
    </row>
    <row r="13" spans="1:12" ht="25.5">
      <c r="A13" s="110">
        <v>3</v>
      </c>
      <c r="B13" s="111" t="s">
        <v>216</v>
      </c>
      <c r="C13" s="118">
        <v>7934277</v>
      </c>
      <c r="D13" s="118">
        <v>8408817.5850000009</v>
      </c>
      <c r="E13" s="82">
        <f t="shared" ref="E13:E19" si="0">(D13/C13-1)*100</f>
        <v>5.9808925879446972</v>
      </c>
      <c r="F13" s="117">
        <f t="shared" ref="F13:F19" si="1">C13/C$29*100</f>
        <v>7.3448965036162122</v>
      </c>
      <c r="G13" s="117">
        <f t="shared" ref="G13:G19" si="2">D13/D$29*100</f>
        <v>7.3092103890287241</v>
      </c>
      <c r="K13" s="392"/>
      <c r="L13" s="392"/>
    </row>
    <row r="14" spans="1:12" ht="25.5">
      <c r="A14" s="110">
        <v>4</v>
      </c>
      <c r="B14" s="111" t="s">
        <v>217</v>
      </c>
      <c r="C14" s="118">
        <v>0</v>
      </c>
      <c r="D14" s="118">
        <v>0</v>
      </c>
      <c r="E14" s="82">
        <f>IFERROR((D14/C14-1)*100,0)</f>
        <v>0</v>
      </c>
      <c r="F14" s="117">
        <v>0</v>
      </c>
      <c r="G14" s="117">
        <f t="shared" si="2"/>
        <v>0</v>
      </c>
      <c r="K14" s="392"/>
      <c r="L14" s="392"/>
    </row>
    <row r="15" spans="1:12" ht="25.5">
      <c r="A15" s="110">
        <v>5</v>
      </c>
      <c r="B15" s="111" t="s">
        <v>218</v>
      </c>
      <c r="C15" s="118">
        <v>0</v>
      </c>
      <c r="D15" s="118">
        <v>0</v>
      </c>
      <c r="E15" s="82">
        <f>IFERROR((D15/C15-1)*100,0)</f>
        <v>0</v>
      </c>
      <c r="F15" s="117">
        <v>0</v>
      </c>
      <c r="G15" s="117">
        <f t="shared" si="2"/>
        <v>0</v>
      </c>
      <c r="K15" s="392"/>
      <c r="L15" s="392"/>
    </row>
    <row r="16" spans="1:12" ht="38.25">
      <c r="A16" s="110">
        <v>6</v>
      </c>
      <c r="B16" s="111" t="s">
        <v>147</v>
      </c>
      <c r="C16" s="118">
        <v>0</v>
      </c>
      <c r="D16" s="118">
        <v>0</v>
      </c>
      <c r="E16" s="82">
        <f>IFERROR((D16/C16-1)*100,0)</f>
        <v>0</v>
      </c>
      <c r="F16" s="117">
        <v>0</v>
      </c>
      <c r="G16" s="117">
        <f t="shared" si="2"/>
        <v>0</v>
      </c>
      <c r="K16" s="392"/>
      <c r="L16" s="392"/>
    </row>
    <row r="17" spans="1:12" ht="25.5">
      <c r="A17" s="110">
        <v>7</v>
      </c>
      <c r="B17" s="111" t="s">
        <v>439</v>
      </c>
      <c r="C17" s="118">
        <v>540243</v>
      </c>
      <c r="D17" s="118">
        <v>310124.47000000009</v>
      </c>
      <c r="E17" s="82">
        <f t="shared" si="0"/>
        <v>-42.595374673989284</v>
      </c>
      <c r="F17" s="117">
        <f t="shared" si="1"/>
        <v>0.50011222469333172</v>
      </c>
      <c r="G17" s="117">
        <f t="shared" si="2"/>
        <v>0.2695700049504674</v>
      </c>
      <c r="K17" s="392"/>
      <c r="L17" s="392"/>
    </row>
    <row r="18" spans="1:12" ht="25.5">
      <c r="A18" s="110">
        <v>8</v>
      </c>
      <c r="B18" s="111" t="s">
        <v>154</v>
      </c>
      <c r="C18" s="118">
        <v>5609995</v>
      </c>
      <c r="D18" s="118">
        <v>6696077.135999999</v>
      </c>
      <c r="E18" s="82">
        <f>(D18/C18-1)*100</f>
        <v>19.359770124572286</v>
      </c>
      <c r="F18" s="117">
        <f t="shared" si="1"/>
        <v>5.1932687327155875</v>
      </c>
      <c r="G18" s="117">
        <f t="shared" si="2"/>
        <v>5.8204421814900025</v>
      </c>
      <c r="K18" s="392"/>
      <c r="L18" s="392"/>
    </row>
    <row r="19" spans="1:12" ht="39" thickBot="1">
      <c r="A19" s="208">
        <v>9</v>
      </c>
      <c r="B19" s="114" t="s">
        <v>148</v>
      </c>
      <c r="C19" s="118">
        <v>94767</v>
      </c>
      <c r="D19" s="118">
        <v>655011.35</v>
      </c>
      <c r="E19" s="82">
        <f t="shared" si="0"/>
        <v>591.18084354258337</v>
      </c>
      <c r="F19" s="117">
        <f t="shared" si="1"/>
        <v>8.7727439684573347E-2</v>
      </c>
      <c r="G19" s="117">
        <f t="shared" si="2"/>
        <v>0.56935659692417129</v>
      </c>
    </row>
    <row r="20" spans="1:12" s="194" customFormat="1" ht="27" thickBot="1">
      <c r="A20" s="310">
        <v>10</v>
      </c>
      <c r="B20" s="311" t="s">
        <v>286</v>
      </c>
      <c r="C20" s="312">
        <f>SUM(C21:C23)</f>
        <v>59571055</v>
      </c>
      <c r="D20" s="312">
        <f>SUM(D21:D23)</f>
        <v>64737223.655542597</v>
      </c>
      <c r="E20" s="313">
        <f>(D20/C20-1)*100</f>
        <v>8.6722799445848366</v>
      </c>
      <c r="F20" s="313">
        <f>SUM(F21:F23)</f>
        <v>55.145948847794074</v>
      </c>
      <c r="G20" s="313">
        <f>SUM(G21:G23)</f>
        <v>56.271643773560108</v>
      </c>
      <c r="H20" s="448"/>
      <c r="I20" s="507"/>
      <c r="J20" s="507"/>
    </row>
    <row r="21" spans="1:12" ht="12.75">
      <c r="A21" s="210"/>
      <c r="B21" s="211" t="s">
        <v>96</v>
      </c>
      <c r="C21" s="118">
        <v>50107477</v>
      </c>
      <c r="D21" s="118">
        <v>54656643.240000226</v>
      </c>
      <c r="E21" s="82">
        <f t="shared" ref="E21:E23" si="3">(D21/C21-1)*100</f>
        <v>9.0788171992779212</v>
      </c>
      <c r="F21" s="117">
        <f>C21/C$29*100</f>
        <v>46.385352140129434</v>
      </c>
      <c r="G21" s="117">
        <f>D21/D$29*100</f>
        <v>47.509284219922364</v>
      </c>
      <c r="H21" s="63"/>
      <c r="I21" s="508"/>
      <c r="J21" s="508"/>
    </row>
    <row r="22" spans="1:12" ht="12.75">
      <c r="A22" s="110"/>
      <c r="B22" s="112" t="s">
        <v>267</v>
      </c>
      <c r="C22" s="118">
        <v>3294734</v>
      </c>
      <c r="D22" s="118">
        <v>3334807.0155423731</v>
      </c>
      <c r="E22" s="82">
        <f t="shared" si="3"/>
        <v>1.2162746838553007</v>
      </c>
      <c r="F22" s="117">
        <f>C22/C$29*100</f>
        <v>3.0499918564659967</v>
      </c>
      <c r="G22" s="117">
        <f>D22/D$29*100</f>
        <v>2.8987198065622186</v>
      </c>
      <c r="H22" s="63"/>
      <c r="I22" s="508"/>
      <c r="J22" s="508"/>
    </row>
    <row r="23" spans="1:12" s="458" customFormat="1" ht="12.75">
      <c r="A23" s="110"/>
      <c r="B23" s="112" t="s">
        <v>285</v>
      </c>
      <c r="C23" s="118">
        <v>6168844</v>
      </c>
      <c r="D23" s="510">
        <v>6745773.4000000004</v>
      </c>
      <c r="E23" s="82">
        <f t="shared" si="3"/>
        <v>9.3523097682483236</v>
      </c>
      <c r="F23" s="117">
        <f t="shared" ref="F23:F26" si="4">C23/C$29*100</f>
        <v>5.7106048511986476</v>
      </c>
      <c r="G23" s="117">
        <f t="shared" ref="G23:G28" si="5">D23/D$29*100</f>
        <v>5.8636397470755233</v>
      </c>
      <c r="H23" s="457"/>
      <c r="I23" s="509"/>
      <c r="J23" s="509"/>
    </row>
    <row r="24" spans="1:12" ht="25.5">
      <c r="A24" s="110">
        <v>11</v>
      </c>
      <c r="B24" s="111" t="s">
        <v>166</v>
      </c>
      <c r="C24" s="118">
        <v>0</v>
      </c>
      <c r="D24" s="118">
        <v>0</v>
      </c>
      <c r="E24" s="447">
        <f>IFERROR((D24/C24-1)*100,0)</f>
        <v>0</v>
      </c>
      <c r="F24" s="117">
        <v>0</v>
      </c>
      <c r="G24" s="117">
        <f t="shared" si="5"/>
        <v>0</v>
      </c>
      <c r="I24" s="508"/>
      <c r="J24" s="508"/>
    </row>
    <row r="25" spans="1:12" ht="25.5">
      <c r="A25" s="110">
        <v>12</v>
      </c>
      <c r="B25" s="111" t="s">
        <v>440</v>
      </c>
      <c r="C25" s="118">
        <v>0</v>
      </c>
      <c r="D25" s="118">
        <v>0</v>
      </c>
      <c r="E25" s="447">
        <f>IFERROR((D25/C25-1)*100,0)</f>
        <v>0</v>
      </c>
      <c r="F25" s="117">
        <v>0</v>
      </c>
      <c r="G25" s="117">
        <f t="shared" si="5"/>
        <v>0</v>
      </c>
      <c r="I25" s="508"/>
      <c r="J25" s="508"/>
    </row>
    <row r="26" spans="1:12" ht="38.25">
      <c r="A26" s="110">
        <v>13</v>
      </c>
      <c r="B26" s="111" t="s">
        <v>151</v>
      </c>
      <c r="C26" s="118">
        <v>1383647</v>
      </c>
      <c r="D26" s="118">
        <v>1606893.98</v>
      </c>
      <c r="E26" s="82">
        <f>(D26/C26-1)*100</f>
        <v>16.134677414109234</v>
      </c>
      <c r="F26" s="117">
        <f t="shared" si="4"/>
        <v>1.280865794392994</v>
      </c>
      <c r="G26" s="117">
        <f t="shared" si="5"/>
        <v>1.3967631065793553</v>
      </c>
      <c r="I26" s="508"/>
      <c r="J26" s="508"/>
    </row>
    <row r="27" spans="1:12" ht="25.5">
      <c r="A27" s="110">
        <v>14</v>
      </c>
      <c r="B27" s="111" t="s">
        <v>149</v>
      </c>
      <c r="C27" s="118">
        <v>2262</v>
      </c>
      <c r="D27" s="118">
        <v>1717.27</v>
      </c>
      <c r="E27" s="82">
        <f>(D27/C27-1)*100</f>
        <v>-24.081786030061892</v>
      </c>
      <c r="F27" s="117">
        <f>C27/C$29*100</f>
        <v>2.0939722537012349E-3</v>
      </c>
      <c r="G27" s="117">
        <f t="shared" si="5"/>
        <v>1.4927054366309404E-3</v>
      </c>
    </row>
    <row r="28" spans="1:12" ht="26.25" thickBot="1">
      <c r="A28" s="113">
        <v>15</v>
      </c>
      <c r="B28" s="114" t="s">
        <v>219</v>
      </c>
      <c r="C28" s="209">
        <v>7290084</v>
      </c>
      <c r="D28" s="118">
        <v>6957557.7999999989</v>
      </c>
      <c r="E28" s="82">
        <f>(D28/C28-1)*100</f>
        <v>-4.5613493616809002</v>
      </c>
      <c r="F28" s="117">
        <f>C28/C$29*100</f>
        <v>6.7485559784046485</v>
      </c>
      <c r="G28" s="117">
        <f t="shared" si="5"/>
        <v>6.0477294506594799</v>
      </c>
    </row>
    <row r="29" spans="1:12" ht="15" thickBot="1">
      <c r="A29" s="314"/>
      <c r="B29" s="315" t="s">
        <v>8</v>
      </c>
      <c r="C29" s="316">
        <f>SUM(C11:C19)+SUM(C21:C28)</f>
        <v>108024354</v>
      </c>
      <c r="D29" s="316">
        <f>SUM(D11:D19)+SUM(D21:D28)</f>
        <v>115044131.1365426</v>
      </c>
      <c r="E29" s="317">
        <f>(D29/C29-1)*100</f>
        <v>6.4983282719215385</v>
      </c>
      <c r="F29" s="318">
        <f>SUM(F11:F19,F21:F28)</f>
        <v>100</v>
      </c>
      <c r="G29" s="318">
        <f>SUM(G11:G19,G21:G28)</f>
        <v>100</v>
      </c>
    </row>
    <row r="30" spans="1:12">
      <c r="D30" s="63"/>
    </row>
    <row r="31" spans="1:12">
      <c r="D31" s="63"/>
    </row>
    <row r="32" spans="1:12">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election activeCell="J3" sqref="J3"/>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6" width="10.28515625" style="58" bestFit="1" customWidth="1"/>
    <col min="7" max="7" width="8.42578125" style="58" customWidth="1"/>
    <col min="8" max="8" width="11.5703125" style="58" bestFit="1" customWidth="1"/>
    <col min="9" max="9" width="9.140625" style="58"/>
    <col min="10" max="10" width="43.140625" style="58" bestFit="1" customWidth="1"/>
    <col min="11" max="11" width="12.7109375" style="58" bestFit="1" customWidth="1"/>
    <col min="12" max="12" width="12.28515625" style="58" bestFit="1" customWidth="1"/>
    <col min="13" max="16384" width="9.140625" style="58"/>
  </cols>
  <sheetData>
    <row r="2" spans="1:12" s="56" customFormat="1" ht="15.75" customHeight="1">
      <c r="A2" s="524" t="s">
        <v>57</v>
      </c>
      <c r="B2" s="524"/>
      <c r="C2" s="524"/>
      <c r="D2" s="524"/>
      <c r="E2" s="524"/>
      <c r="F2" s="524"/>
      <c r="G2" s="524"/>
      <c r="H2" s="55"/>
    </row>
    <row r="3" spans="1:12" s="56" customFormat="1" ht="15.75" customHeight="1">
      <c r="A3" s="525" t="s">
        <v>470</v>
      </c>
      <c r="B3" s="525"/>
      <c r="C3" s="525"/>
      <c r="D3" s="525"/>
      <c r="E3" s="525"/>
      <c r="F3" s="525"/>
      <c r="G3" s="525"/>
      <c r="H3" s="55"/>
    </row>
    <row r="5" spans="1:12" ht="12" customHeight="1">
      <c r="A5" s="285"/>
      <c r="B5" s="285"/>
      <c r="C5" s="267"/>
      <c r="D5" s="284"/>
      <c r="E5" s="307" t="s">
        <v>48</v>
      </c>
      <c r="F5" s="527" t="s">
        <v>11</v>
      </c>
      <c r="G5" s="528"/>
    </row>
    <row r="6" spans="1:12" ht="12" customHeight="1">
      <c r="A6" s="308" t="s">
        <v>47</v>
      </c>
      <c r="B6" s="272" t="s">
        <v>9</v>
      </c>
      <c r="C6" s="527" t="s">
        <v>243</v>
      </c>
      <c r="D6" s="528"/>
      <c r="E6" s="307" t="s">
        <v>13</v>
      </c>
      <c r="F6" s="527" t="s">
        <v>13</v>
      </c>
      <c r="G6" s="528"/>
    </row>
    <row r="7" spans="1:12" ht="12" customHeight="1">
      <c r="A7" s="309"/>
      <c r="B7" s="275" t="s">
        <v>168</v>
      </c>
      <c r="C7" s="530" t="s">
        <v>244</v>
      </c>
      <c r="D7" s="531"/>
      <c r="E7" s="304" t="s">
        <v>49</v>
      </c>
      <c r="F7" s="530" t="s">
        <v>17</v>
      </c>
      <c r="G7" s="531"/>
    </row>
    <row r="8" spans="1:12" ht="12" customHeight="1">
      <c r="A8" s="276"/>
      <c r="B8" s="276"/>
      <c r="C8" s="267"/>
      <c r="D8" s="284"/>
      <c r="E8" s="304" t="s">
        <v>18</v>
      </c>
      <c r="F8" s="530" t="s">
        <v>18</v>
      </c>
      <c r="G8" s="531"/>
    </row>
    <row r="9" spans="1:12" ht="15.75" customHeight="1" thickBot="1">
      <c r="A9" s="59"/>
      <c r="B9" s="60" t="str">
        <f>' F4'!A10</f>
        <v>Janar-Gusht/January-August</v>
      </c>
      <c r="C9" s="61">
        <v>2024</v>
      </c>
      <c r="D9" s="205">
        <v>2025</v>
      </c>
      <c r="E9" s="61" t="s">
        <v>452</v>
      </c>
      <c r="F9" s="61">
        <v>2024</v>
      </c>
      <c r="G9" s="205">
        <v>2025</v>
      </c>
    </row>
    <row r="10" spans="1:12" ht="15.75" customHeight="1" thickBot="1">
      <c r="A10" s="529" t="s">
        <v>312</v>
      </c>
      <c r="B10" s="529"/>
      <c r="C10" s="529"/>
      <c r="D10" s="529"/>
      <c r="E10" s="529"/>
      <c r="F10" s="529"/>
      <c r="G10" s="529"/>
    </row>
    <row r="11" spans="1:12" ht="25.5">
      <c r="A11" s="108">
        <v>1</v>
      </c>
      <c r="B11" s="109" t="s">
        <v>161</v>
      </c>
      <c r="C11" s="118">
        <v>455925</v>
      </c>
      <c r="D11" s="118">
        <v>257824.14</v>
      </c>
      <c r="E11" s="82">
        <f t="shared" ref="E11:E18" si="0">(D11/C11-1)*100</f>
        <v>-43.450317486428688</v>
      </c>
      <c r="F11" s="123">
        <f>C11/C$29*100</f>
        <v>0.96737995020101786</v>
      </c>
      <c r="G11" s="123">
        <f>D11/D$29*100</f>
        <v>0.45657641955111716</v>
      </c>
      <c r="K11" s="392"/>
      <c r="L11" s="392"/>
    </row>
    <row r="12" spans="1:12" ht="25.5">
      <c r="A12" s="110">
        <v>2</v>
      </c>
      <c r="B12" s="111" t="s">
        <v>146</v>
      </c>
      <c r="C12" s="118">
        <v>12713432</v>
      </c>
      <c r="D12" s="118">
        <v>14285129.42</v>
      </c>
      <c r="E12" s="82">
        <f t="shared" si="0"/>
        <v>12.362495194059321</v>
      </c>
      <c r="F12" s="117">
        <f>C12/C$29*100</f>
        <v>26.975312200568137</v>
      </c>
      <c r="G12" s="117">
        <f>D12/D$29*100</f>
        <v>25.297294673058644</v>
      </c>
      <c r="K12" s="392"/>
      <c r="L12" s="392"/>
    </row>
    <row r="13" spans="1:12" ht="25.5">
      <c r="A13" s="110">
        <v>3</v>
      </c>
      <c r="B13" s="111" t="s">
        <v>216</v>
      </c>
      <c r="C13" s="118">
        <v>4195649</v>
      </c>
      <c r="D13" s="118">
        <v>5008162.9000000004</v>
      </c>
      <c r="E13" s="82">
        <f t="shared" si="0"/>
        <v>19.365630919078324</v>
      </c>
      <c r="F13" s="117">
        <f t="shared" ref="F13:G19" si="1">C13/C$29*100</f>
        <v>8.9023122677654243</v>
      </c>
      <c r="G13" s="117">
        <f t="shared" si="1"/>
        <v>8.8688711825461333</v>
      </c>
      <c r="K13" s="392"/>
      <c r="L13" s="392"/>
    </row>
    <row r="14" spans="1:12" ht="25.5">
      <c r="A14" s="110">
        <v>4</v>
      </c>
      <c r="B14" s="111" t="s">
        <v>217</v>
      </c>
      <c r="C14" s="118">
        <v>0</v>
      </c>
      <c r="D14" s="118">
        <v>0</v>
      </c>
      <c r="E14" s="82">
        <f>IFERROR((D14/C14-1)*100,0)</f>
        <v>0</v>
      </c>
      <c r="F14" s="117">
        <v>0</v>
      </c>
      <c r="G14" s="117">
        <f t="shared" si="1"/>
        <v>0</v>
      </c>
      <c r="K14" s="392"/>
      <c r="L14" s="392"/>
    </row>
    <row r="15" spans="1:12" ht="25.5">
      <c r="A15" s="110">
        <v>5</v>
      </c>
      <c r="B15" s="111" t="s">
        <v>218</v>
      </c>
      <c r="C15" s="118">
        <v>0</v>
      </c>
      <c r="D15" s="118">
        <v>0</v>
      </c>
      <c r="E15" s="82">
        <f>IFERROR((D15/C15-1)*100,0)</f>
        <v>0</v>
      </c>
      <c r="F15" s="117">
        <v>0</v>
      </c>
      <c r="G15" s="117">
        <f t="shared" si="1"/>
        <v>0</v>
      </c>
      <c r="K15" s="392"/>
      <c r="L15" s="392"/>
    </row>
    <row r="16" spans="1:12" ht="38.25">
      <c r="A16" s="110">
        <v>6</v>
      </c>
      <c r="B16" s="111" t="s">
        <v>147</v>
      </c>
      <c r="C16" s="118">
        <v>0</v>
      </c>
      <c r="D16" s="118">
        <v>0</v>
      </c>
      <c r="E16" s="82">
        <f>IFERROR((D16/C16-1)*100,0)</f>
        <v>0</v>
      </c>
      <c r="F16" s="117">
        <v>0</v>
      </c>
      <c r="G16" s="117">
        <f t="shared" si="1"/>
        <v>0</v>
      </c>
      <c r="K16" s="392"/>
      <c r="L16" s="392"/>
    </row>
    <row r="17" spans="1:12" ht="25.5">
      <c r="A17" s="110">
        <v>7</v>
      </c>
      <c r="B17" s="111" t="s">
        <v>439</v>
      </c>
      <c r="C17" s="118">
        <v>0</v>
      </c>
      <c r="D17" s="118">
        <v>0</v>
      </c>
      <c r="E17" s="82">
        <f>IFERROR((D17/C17-1)*100,0)</f>
        <v>0</v>
      </c>
      <c r="F17" s="117">
        <v>0</v>
      </c>
      <c r="G17" s="117">
        <f t="shared" si="1"/>
        <v>0</v>
      </c>
      <c r="K17" s="392"/>
      <c r="L17" s="392"/>
    </row>
    <row r="18" spans="1:12" ht="25.5">
      <c r="A18" s="110">
        <v>8</v>
      </c>
      <c r="B18" s="111" t="s">
        <v>154</v>
      </c>
      <c r="C18" s="118">
        <v>727169</v>
      </c>
      <c r="D18" s="118">
        <v>5420817.3199999994</v>
      </c>
      <c r="E18" s="82">
        <f t="shared" si="0"/>
        <v>645.46870397390421</v>
      </c>
      <c r="F18" s="117">
        <f t="shared" si="1"/>
        <v>1.5429044492136295</v>
      </c>
      <c r="G18" s="117">
        <f t="shared" si="1"/>
        <v>9.5996339326731857</v>
      </c>
      <c r="K18" s="392"/>
      <c r="L18" s="392"/>
    </row>
    <row r="19" spans="1:12" ht="39" thickBot="1">
      <c r="A19" s="208">
        <v>9</v>
      </c>
      <c r="B19" s="114" t="s">
        <v>148</v>
      </c>
      <c r="C19" s="118">
        <v>211365</v>
      </c>
      <c r="D19" s="118">
        <v>10488.130000000001</v>
      </c>
      <c r="E19" s="82">
        <f>(D19/C19-1)*100</f>
        <v>-95.037905992004355</v>
      </c>
      <c r="F19" s="117">
        <f t="shared" si="1"/>
        <v>0.4484734620260748</v>
      </c>
      <c r="G19" s="117">
        <f t="shared" si="1"/>
        <v>1.8573252462654035E-2</v>
      </c>
    </row>
    <row r="20" spans="1:12" s="194" customFormat="1" ht="27" thickBot="1">
      <c r="A20" s="310">
        <v>10</v>
      </c>
      <c r="B20" s="311" t="s">
        <v>286</v>
      </c>
      <c r="C20" s="312">
        <f>SUM(C21:C23)</f>
        <v>27953308</v>
      </c>
      <c r="D20" s="312">
        <f>SUM(D21:D23)</f>
        <v>30285183.445000999</v>
      </c>
      <c r="E20" s="313">
        <f>(D20/C20-1)*100</f>
        <v>8.3420375327349472</v>
      </c>
      <c r="F20" s="313">
        <f>SUM(F21:F23)</f>
        <v>59.31122377801988</v>
      </c>
      <c r="G20" s="313">
        <f>SUM(G21:G23)</f>
        <v>53.63152039513183</v>
      </c>
      <c r="H20" s="220"/>
    </row>
    <row r="21" spans="1:12" ht="12.75">
      <c r="A21" s="210"/>
      <c r="B21" s="211" t="s">
        <v>96</v>
      </c>
      <c r="C21" s="118">
        <v>22769312</v>
      </c>
      <c r="D21" s="118">
        <v>25578817.915000997</v>
      </c>
      <c r="E21" s="82">
        <f t="shared" ref="E21:E26" si="2">(D21/C21-1)*100</f>
        <v>12.339002228091033</v>
      </c>
      <c r="F21" s="117">
        <f>C21/C$29*100</f>
        <v>48.311840562968555</v>
      </c>
      <c r="G21" s="117">
        <f>D21/D$29*100</f>
        <v>45.297097083233275</v>
      </c>
    </row>
    <row r="22" spans="1:12" ht="12.75">
      <c r="A22" s="110"/>
      <c r="B22" s="112" t="s">
        <v>267</v>
      </c>
      <c r="C22" s="118">
        <v>224890</v>
      </c>
      <c r="D22" s="118">
        <v>330030.93</v>
      </c>
      <c r="E22" s="82">
        <f t="shared" si="2"/>
        <v>46.752158833207332</v>
      </c>
      <c r="F22" s="117">
        <f>C22/C$29*100</f>
        <v>0.47717075615661991</v>
      </c>
      <c r="G22" s="117">
        <f>D22/D$29*100</f>
        <v>0.58444620569868044</v>
      </c>
    </row>
    <row r="23" spans="1:12" s="458" customFormat="1" ht="12.75">
      <c r="A23" s="110"/>
      <c r="B23" s="112" t="s">
        <v>340</v>
      </c>
      <c r="C23" s="118">
        <v>4959106</v>
      </c>
      <c r="D23" s="510">
        <v>4376334.5999999996</v>
      </c>
      <c r="E23" s="82">
        <f t="shared" si="2"/>
        <v>-11.751541507683051</v>
      </c>
      <c r="F23" s="117">
        <f t="shared" ref="F23:G28" si="3">C23/C$29*100</f>
        <v>10.522212458894707</v>
      </c>
      <c r="G23" s="117">
        <f t="shared" si="3"/>
        <v>7.7499771061998706</v>
      </c>
    </row>
    <row r="24" spans="1:12" ht="25.5">
      <c r="A24" s="110">
        <v>11</v>
      </c>
      <c r="B24" s="111" t="s">
        <v>166</v>
      </c>
      <c r="C24" s="118">
        <v>0</v>
      </c>
      <c r="D24" s="118">
        <v>0</v>
      </c>
      <c r="E24" s="82">
        <f>IFERROR((D24/C24-1)*100,0)</f>
        <v>0</v>
      </c>
      <c r="F24" s="117">
        <v>0</v>
      </c>
      <c r="G24" s="117">
        <f t="shared" si="3"/>
        <v>0</v>
      </c>
    </row>
    <row r="25" spans="1:12" ht="25.5">
      <c r="A25" s="110">
        <v>12</v>
      </c>
      <c r="B25" s="111" t="s">
        <v>440</v>
      </c>
      <c r="C25" s="118">
        <v>0</v>
      </c>
      <c r="D25" s="118">
        <v>0</v>
      </c>
      <c r="E25" s="82">
        <f>IFERROR((D25/C25-1)*100,0)</f>
        <v>0</v>
      </c>
      <c r="F25" s="117">
        <v>0</v>
      </c>
      <c r="G25" s="117">
        <f t="shared" si="3"/>
        <v>0</v>
      </c>
    </row>
    <row r="26" spans="1:12" ht="38.25">
      <c r="A26" s="110">
        <v>13</v>
      </c>
      <c r="B26" s="111" t="s">
        <v>151</v>
      </c>
      <c r="C26" s="118">
        <v>11579</v>
      </c>
      <c r="D26" s="118">
        <v>322518.88</v>
      </c>
      <c r="E26" s="81">
        <f t="shared" si="2"/>
        <v>2685.3776664651523</v>
      </c>
      <c r="F26" s="117">
        <f t="shared" si="3"/>
        <v>2.4568278649728766E-2</v>
      </c>
      <c r="G26" s="117">
        <f t="shared" si="3"/>
        <v>0.57114324309599718</v>
      </c>
    </row>
    <row r="27" spans="1:12" ht="25.5">
      <c r="A27" s="110">
        <v>14</v>
      </c>
      <c r="B27" s="111" t="s">
        <v>149</v>
      </c>
      <c r="C27" s="118">
        <v>0</v>
      </c>
      <c r="D27" s="58">
        <v>0</v>
      </c>
      <c r="E27" s="83">
        <f>IFERROR((D27/C27-1)*100,0)</f>
        <v>0</v>
      </c>
      <c r="F27" s="117">
        <f t="shared" si="3"/>
        <v>0</v>
      </c>
      <c r="G27" s="117">
        <f>D27/D$29*100</f>
        <v>0</v>
      </c>
    </row>
    <row r="28" spans="1:12" ht="26.25" thickBot="1">
      <c r="A28" s="113">
        <v>15</v>
      </c>
      <c r="B28" s="114" t="s">
        <v>219</v>
      </c>
      <c r="C28" s="209">
        <v>861452</v>
      </c>
      <c r="D28" s="470">
        <v>878876.125</v>
      </c>
      <c r="E28" s="82">
        <f>(D28/C28-1)*100</f>
        <v>2.0226460673374635</v>
      </c>
      <c r="F28" s="117">
        <f t="shared" si="3"/>
        <v>1.8278256135561051</v>
      </c>
      <c r="G28" s="117">
        <f>D28/D$29*100</f>
        <v>1.5563869014804435</v>
      </c>
    </row>
    <row r="29" spans="1:12" ht="15" thickBot="1">
      <c r="A29" s="314"/>
      <c r="B29" s="315" t="s">
        <v>8</v>
      </c>
      <c r="C29" s="316">
        <f>SUM(C11:C19)+SUM(C21:C28)</f>
        <v>47129879</v>
      </c>
      <c r="D29" s="316">
        <f>SUM(D11:D19)+SUM(D21:D28)</f>
        <v>56469000.360000998</v>
      </c>
      <c r="E29" s="317">
        <f>(D29/C29-1)*100</f>
        <v>19.81571257588206</v>
      </c>
      <c r="F29" s="318">
        <f>SUM(F11:F19,F21:F28)</f>
        <v>99.999999999999986</v>
      </c>
      <c r="G29" s="318">
        <f>SUM(G11:G19,G21:G28)</f>
        <v>100</v>
      </c>
      <c r="H29" s="431"/>
    </row>
    <row r="30" spans="1:12">
      <c r="D30" s="63"/>
    </row>
    <row r="31" spans="1:12">
      <c r="D31" s="63"/>
    </row>
    <row r="32" spans="1:12">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E26:E27"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zoomScale="80" zoomScaleNormal="80" workbookViewId="0">
      <selection activeCell="J3" sqref="J3"/>
    </sheetView>
  </sheetViews>
  <sheetFormatPr defaultColWidth="9.140625" defaultRowHeight="12"/>
  <cols>
    <col min="1" max="1" width="6.85546875" style="58" bestFit="1" customWidth="1"/>
    <col min="2" max="2" width="32.5703125" style="58" customWidth="1"/>
    <col min="3" max="4" width="11.28515625" style="58" customWidth="1"/>
    <col min="5" max="5" width="8.7109375" style="58" customWidth="1"/>
    <col min="6" max="6" width="10.28515625" style="58" bestFit="1" customWidth="1"/>
    <col min="7" max="7" width="8.42578125" style="58" customWidth="1"/>
    <col min="8" max="16384" width="9.140625" style="58"/>
  </cols>
  <sheetData>
    <row r="2" spans="1:20" s="56" customFormat="1" ht="15.75" customHeight="1">
      <c r="A2" s="524" t="s">
        <v>269</v>
      </c>
      <c r="B2" s="524"/>
      <c r="C2" s="524"/>
      <c r="D2" s="524"/>
      <c r="E2" s="524"/>
      <c r="F2" s="524"/>
      <c r="G2" s="524"/>
      <c r="H2" s="55"/>
      <c r="I2" s="55"/>
      <c r="J2" s="55"/>
      <c r="K2" s="55"/>
      <c r="L2" s="55"/>
      <c r="M2" s="55"/>
      <c r="N2" s="55"/>
      <c r="O2" s="55"/>
      <c r="P2" s="55"/>
      <c r="Q2" s="55"/>
      <c r="R2" s="55"/>
      <c r="S2" s="55"/>
      <c r="T2" s="55"/>
    </row>
    <row r="3" spans="1:20" s="56" customFormat="1" ht="15.75" customHeight="1">
      <c r="A3" s="525" t="s">
        <v>471</v>
      </c>
      <c r="B3" s="525"/>
      <c r="C3" s="525"/>
      <c r="D3" s="525"/>
      <c r="E3" s="525"/>
      <c r="F3" s="525"/>
      <c r="G3" s="525"/>
      <c r="H3" s="55"/>
      <c r="I3" s="55"/>
      <c r="J3" s="55"/>
      <c r="K3" s="55"/>
      <c r="L3" s="55"/>
      <c r="M3" s="55"/>
      <c r="N3" s="55"/>
      <c r="O3" s="55"/>
      <c r="P3" s="55"/>
      <c r="Q3" s="55"/>
      <c r="R3" s="55"/>
      <c r="S3" s="55"/>
      <c r="T3" s="55"/>
    </row>
    <row r="5" spans="1:20" ht="12" customHeight="1">
      <c r="A5" s="285"/>
      <c r="B5" s="285"/>
      <c r="C5" s="267"/>
      <c r="D5" s="284"/>
      <c r="E5" s="266" t="s">
        <v>48</v>
      </c>
      <c r="F5" s="527" t="s">
        <v>11</v>
      </c>
      <c r="G5" s="528"/>
    </row>
    <row r="6" spans="1:20" ht="12" customHeight="1">
      <c r="A6" s="308" t="s">
        <v>47</v>
      </c>
      <c r="B6" s="272" t="s">
        <v>9</v>
      </c>
      <c r="C6" s="527" t="s">
        <v>341</v>
      </c>
      <c r="D6" s="528"/>
      <c r="E6" s="266" t="s">
        <v>13</v>
      </c>
      <c r="F6" s="527" t="s">
        <v>13</v>
      </c>
      <c r="G6" s="528"/>
    </row>
    <row r="7" spans="1:20" ht="12" customHeight="1">
      <c r="A7" s="309"/>
      <c r="B7" s="275" t="s">
        <v>168</v>
      </c>
      <c r="C7" s="530" t="s">
        <v>342</v>
      </c>
      <c r="D7" s="531"/>
      <c r="E7" s="271" t="s">
        <v>49</v>
      </c>
      <c r="F7" s="530" t="s">
        <v>17</v>
      </c>
      <c r="G7" s="531"/>
    </row>
    <row r="8" spans="1:20" ht="12" customHeight="1">
      <c r="A8" s="276"/>
      <c r="B8" s="276"/>
      <c r="C8" s="267"/>
      <c r="D8" s="284"/>
      <c r="E8" s="271" t="s">
        <v>18</v>
      </c>
      <c r="F8" s="530" t="s">
        <v>18</v>
      </c>
      <c r="G8" s="531"/>
    </row>
    <row r="9" spans="1:20" ht="15.75" customHeight="1" thickBot="1">
      <c r="A9" s="59"/>
      <c r="B9" s="60" t="str">
        <f>' F4'!A10</f>
        <v>Janar-Gusht/January-August</v>
      </c>
      <c r="C9" s="61">
        <v>2024</v>
      </c>
      <c r="D9" s="205">
        <v>2025</v>
      </c>
      <c r="E9" s="61" t="s">
        <v>452</v>
      </c>
      <c r="F9" s="61">
        <v>2024</v>
      </c>
      <c r="G9" s="205">
        <v>2025</v>
      </c>
    </row>
    <row r="10" spans="1:20" ht="15.75" customHeight="1" thickBot="1">
      <c r="A10" s="529" t="s">
        <v>313</v>
      </c>
      <c r="B10" s="529"/>
      <c r="C10" s="529"/>
      <c r="D10" s="529"/>
      <c r="E10" s="529"/>
      <c r="F10" s="529"/>
      <c r="G10" s="541"/>
    </row>
    <row r="11" spans="1:20" ht="25.5">
      <c r="A11" s="108">
        <v>1</v>
      </c>
      <c r="B11" s="109" t="s">
        <v>161</v>
      </c>
      <c r="C11" s="118">
        <v>37995</v>
      </c>
      <c r="D11" s="118">
        <v>26053</v>
      </c>
      <c r="E11" s="82">
        <f t="shared" ref="E11:E19" si="0">(D11/C11-1)*100</f>
        <v>-31.430451375180944</v>
      </c>
      <c r="F11" s="123">
        <f t="shared" ref="F11:G13" si="1">C11/C$29*100</f>
        <v>2.7567407553593015</v>
      </c>
      <c r="G11" s="123">
        <f t="shared" si="1"/>
        <v>2.0701513777833576</v>
      </c>
    </row>
    <row r="12" spans="1:20" ht="25.5">
      <c r="A12" s="110">
        <v>2</v>
      </c>
      <c r="B12" s="111" t="s">
        <v>444</v>
      </c>
      <c r="C12" s="118">
        <v>464630</v>
      </c>
      <c r="D12" s="118">
        <v>318564</v>
      </c>
      <c r="E12" s="82">
        <f t="shared" si="0"/>
        <v>-31.437057443557237</v>
      </c>
      <c r="F12" s="117">
        <f t="shared" si="1"/>
        <v>33.711395108898337</v>
      </c>
      <c r="G12" s="117">
        <f t="shared" si="1"/>
        <v>25.312850862172397</v>
      </c>
    </row>
    <row r="13" spans="1:20" ht="25.5">
      <c r="A13" s="110">
        <v>3</v>
      </c>
      <c r="B13" s="111" t="s">
        <v>216</v>
      </c>
      <c r="C13" s="118">
        <v>13961</v>
      </c>
      <c r="D13" s="479">
        <v>14083</v>
      </c>
      <c r="E13" s="82">
        <f t="shared" si="0"/>
        <v>0.87386290380344622</v>
      </c>
      <c r="F13" s="117">
        <f t="shared" si="1"/>
        <v>1.0129453266369577</v>
      </c>
      <c r="G13" s="117">
        <f t="shared" si="1"/>
        <v>1.1190243677627538</v>
      </c>
    </row>
    <row r="14" spans="1:20" ht="38.25">
      <c r="A14" s="110">
        <v>4</v>
      </c>
      <c r="B14" s="111" t="s">
        <v>217</v>
      </c>
      <c r="C14" s="118" t="s">
        <v>491</v>
      </c>
      <c r="D14" s="118">
        <v>0</v>
      </c>
      <c r="E14" s="82">
        <f>IFERROR((D14/C14-1)*100,0)</f>
        <v>0</v>
      </c>
      <c r="F14" s="117">
        <v>0</v>
      </c>
      <c r="G14" s="117">
        <f t="shared" ref="G14:G19" si="2">D14/D$29*100</f>
        <v>0</v>
      </c>
      <c r="L14" s="145"/>
    </row>
    <row r="15" spans="1:20" ht="25.5">
      <c r="A15" s="110">
        <v>5</v>
      </c>
      <c r="B15" s="111" t="s">
        <v>218</v>
      </c>
      <c r="C15" s="118" t="s">
        <v>491</v>
      </c>
      <c r="D15" s="118">
        <v>0</v>
      </c>
      <c r="E15" s="82">
        <f>IFERROR((D15/C15-1)*100,0)</f>
        <v>0</v>
      </c>
      <c r="F15" s="117">
        <v>0</v>
      </c>
      <c r="G15" s="117">
        <f t="shared" si="2"/>
        <v>0</v>
      </c>
    </row>
    <row r="16" spans="1:20" ht="38.25">
      <c r="A16" s="110">
        <v>6</v>
      </c>
      <c r="B16" s="234" t="s">
        <v>147</v>
      </c>
      <c r="C16" s="118" t="s">
        <v>491</v>
      </c>
      <c r="D16" s="118">
        <v>0</v>
      </c>
      <c r="E16" s="82">
        <f>IFERROR((D16/C16-1)*100,0)</f>
        <v>0</v>
      </c>
      <c r="F16" s="117">
        <v>0</v>
      </c>
      <c r="G16" s="117">
        <f t="shared" si="2"/>
        <v>0</v>
      </c>
    </row>
    <row r="17" spans="1:8" ht="25.5">
      <c r="A17" s="110">
        <v>7</v>
      </c>
      <c r="B17" s="111" t="s">
        <v>443</v>
      </c>
      <c r="C17" s="118">
        <v>230</v>
      </c>
      <c r="D17" s="118">
        <v>123</v>
      </c>
      <c r="E17" s="82">
        <f t="shared" si="0"/>
        <v>-46.521739130434781</v>
      </c>
      <c r="F17" s="117">
        <f>C17/C$29*100</f>
        <v>1.6687731905056964E-2</v>
      </c>
      <c r="G17" s="117">
        <f t="shared" si="2"/>
        <v>9.773485566627757E-3</v>
      </c>
    </row>
    <row r="18" spans="1:8" ht="38.25">
      <c r="A18" s="110">
        <v>8</v>
      </c>
      <c r="B18" s="111" t="s">
        <v>442</v>
      </c>
      <c r="C18" s="118">
        <v>5970</v>
      </c>
      <c r="D18" s="118">
        <v>7531</v>
      </c>
      <c r="E18" s="82">
        <f t="shared" si="0"/>
        <v>26.147403685092119</v>
      </c>
      <c r="F18" s="117">
        <f>C18/C$29*100</f>
        <v>0.43315547597039156</v>
      </c>
      <c r="G18" s="117">
        <f t="shared" si="2"/>
        <v>0.59840747806726535</v>
      </c>
    </row>
    <row r="19" spans="1:8" ht="27.6" customHeight="1" thickBot="1">
      <c r="A19" s="208">
        <v>9</v>
      </c>
      <c r="B19" s="114" t="s">
        <v>441</v>
      </c>
      <c r="C19" s="209">
        <v>79</v>
      </c>
      <c r="D19" s="209">
        <v>139</v>
      </c>
      <c r="E19" s="249">
        <f t="shared" si="0"/>
        <v>75.949367088607602</v>
      </c>
      <c r="F19" s="230">
        <f>C19/C$29*100</f>
        <v>5.7318731326065223E-3</v>
      </c>
      <c r="G19" s="230">
        <f t="shared" si="2"/>
        <v>1.1044833282611856E-2</v>
      </c>
    </row>
    <row r="20" spans="1:8" ht="26.25" thickBot="1">
      <c r="A20" s="321">
        <v>10</v>
      </c>
      <c r="B20" s="322" t="s">
        <v>152</v>
      </c>
      <c r="C20" s="323">
        <f>SUM(C21:C23)</f>
        <v>835638</v>
      </c>
      <c r="D20" s="323">
        <f>SUM(D21:D23)</f>
        <v>873570</v>
      </c>
      <c r="E20" s="324">
        <f>(D20/C20-1)*100</f>
        <v>4.5392861502229431</v>
      </c>
      <c r="F20" s="324">
        <f>SUM(F21:F23)</f>
        <v>60.630012668165179</v>
      </c>
      <c r="G20" s="324">
        <f>SUM(G21:G23)</f>
        <v>69.413201515764314</v>
      </c>
    </row>
    <row r="21" spans="1:8" ht="12.75">
      <c r="A21" s="210"/>
      <c r="B21" s="211" t="s">
        <v>96</v>
      </c>
      <c r="C21" s="212">
        <v>368368</v>
      </c>
      <c r="D21" s="212">
        <v>360828</v>
      </c>
      <c r="E21" s="250">
        <f t="shared" ref="E21:E28" si="3">(D21/C21-1)*100</f>
        <v>-2.0468661773009544</v>
      </c>
      <c r="F21" s="237">
        <f t="shared" ref="F21:G28" si="4">C21/C$29*100</f>
        <v>26.727071419139232</v>
      </c>
      <c r="G21" s="237">
        <f t="shared" si="4"/>
        <v>28.671115853944396</v>
      </c>
    </row>
    <row r="22" spans="1:8" ht="12.75">
      <c r="A22" s="110"/>
      <c r="B22" s="112" t="s">
        <v>267</v>
      </c>
      <c r="C22" s="118">
        <v>88279</v>
      </c>
      <c r="D22" s="118">
        <v>90518</v>
      </c>
      <c r="E22" s="82">
        <f t="shared" si="3"/>
        <v>2.5362770307774118</v>
      </c>
      <c r="F22" s="117">
        <f t="shared" si="4"/>
        <v>6.4051142819414073</v>
      </c>
      <c r="G22" s="117">
        <f t="shared" si="4"/>
        <v>7.1924907847155399</v>
      </c>
    </row>
    <row r="23" spans="1:8" ht="12.75">
      <c r="A23" s="110"/>
      <c r="B23" s="112" t="s">
        <v>97</v>
      </c>
      <c r="C23" s="118">
        <v>378991</v>
      </c>
      <c r="D23" s="510">
        <v>422224</v>
      </c>
      <c r="E23" s="82">
        <f t="shared" si="3"/>
        <v>11.407394898559598</v>
      </c>
      <c r="F23" s="117">
        <f t="shared" si="4"/>
        <v>27.497826967084539</v>
      </c>
      <c r="G23" s="117">
        <f t="shared" si="4"/>
        <v>33.549594877104376</v>
      </c>
    </row>
    <row r="24" spans="1:8" ht="38.25">
      <c r="A24" s="110">
        <v>11</v>
      </c>
      <c r="B24" s="111" t="s">
        <v>445</v>
      </c>
      <c r="C24" s="118" t="s">
        <v>491</v>
      </c>
      <c r="D24" s="118">
        <v>0</v>
      </c>
      <c r="E24" s="82">
        <v>0</v>
      </c>
      <c r="F24" s="117">
        <v>0</v>
      </c>
      <c r="G24" s="117">
        <f t="shared" si="4"/>
        <v>0</v>
      </c>
    </row>
    <row r="25" spans="1:8" ht="25.5">
      <c r="A25" s="110">
        <v>12</v>
      </c>
      <c r="B25" s="111" t="s">
        <v>440</v>
      </c>
      <c r="C25" s="118" t="s">
        <v>491</v>
      </c>
      <c r="D25" s="118">
        <v>0</v>
      </c>
      <c r="E25" s="82">
        <v>0</v>
      </c>
      <c r="F25" s="117">
        <v>0</v>
      </c>
      <c r="G25" s="117">
        <f t="shared" si="4"/>
        <v>0</v>
      </c>
    </row>
    <row r="26" spans="1:8" ht="38.25">
      <c r="A26" s="110">
        <v>13</v>
      </c>
      <c r="B26" s="111" t="s">
        <v>151</v>
      </c>
      <c r="C26" s="118">
        <v>1568</v>
      </c>
      <c r="D26" s="479">
        <v>1095</v>
      </c>
      <c r="E26" s="82">
        <v>0</v>
      </c>
      <c r="F26" s="117">
        <f t="shared" si="4"/>
        <v>0.11376679837882311</v>
      </c>
      <c r="G26" s="117">
        <f t="shared" si="4"/>
        <v>8.7007859312661751E-2</v>
      </c>
    </row>
    <row r="27" spans="1:8" ht="25.5">
      <c r="A27" s="110">
        <v>14</v>
      </c>
      <c r="B27" s="111" t="s">
        <v>453</v>
      </c>
      <c r="C27" s="118">
        <v>345</v>
      </c>
      <c r="D27" s="118">
        <v>460</v>
      </c>
      <c r="E27" s="477">
        <f t="shared" si="3"/>
        <v>33.333333333333329</v>
      </c>
      <c r="F27" s="117">
        <f t="shared" si="4"/>
        <v>2.5031597857585443E-2</v>
      </c>
      <c r="G27" s="117">
        <f t="shared" si="4"/>
        <v>3.655124683454284E-2</v>
      </c>
    </row>
    <row r="28" spans="1:8" ht="26.25" thickBot="1">
      <c r="A28" s="110">
        <v>15</v>
      </c>
      <c r="B28" s="114" t="s">
        <v>219</v>
      </c>
      <c r="C28" s="209">
        <v>17842</v>
      </c>
      <c r="D28" s="209">
        <v>16889</v>
      </c>
      <c r="E28" s="249">
        <f t="shared" si="3"/>
        <v>-5.3413294473713684</v>
      </c>
      <c r="F28" s="230">
        <f t="shared" si="4"/>
        <v>1.2945326636957668</v>
      </c>
      <c r="G28" s="230">
        <f t="shared" si="4"/>
        <v>1.3419869734534651</v>
      </c>
    </row>
    <row r="29" spans="1:8" ht="15" thickBot="1">
      <c r="A29" s="314"/>
      <c r="B29" s="315" t="s">
        <v>8</v>
      </c>
      <c r="C29" s="316">
        <f>SUM(C11:C19)+SUM(C21:C28)</f>
        <v>1378258</v>
      </c>
      <c r="D29" s="316">
        <f>SUM(D11:D19)+SUM(D21:D28)</f>
        <v>1258507</v>
      </c>
      <c r="E29" s="317">
        <f>(D29/C29-1)*100</f>
        <v>-8.6885764494020741</v>
      </c>
      <c r="F29" s="318">
        <f>SUM(F11:F19,F21:F28)</f>
        <v>100</v>
      </c>
      <c r="G29" s="318">
        <f>SUM(G11:G19,G21:G28)</f>
        <v>100</v>
      </c>
      <c r="H29" s="392"/>
    </row>
    <row r="31" spans="1:8">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election activeCell="I3" sqref="I3"/>
    </sheetView>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10.28515625" style="58" bestFit="1" customWidth="1"/>
    <col min="7" max="7" width="8.5703125" style="58" customWidth="1"/>
    <col min="8" max="16384" width="9.140625" style="58"/>
  </cols>
  <sheetData>
    <row r="2" spans="1:35" s="56" customFormat="1" ht="15.75" customHeight="1">
      <c r="A2" s="524" t="s">
        <v>268</v>
      </c>
      <c r="B2" s="524"/>
      <c r="C2" s="524"/>
      <c r="D2" s="524"/>
      <c r="E2" s="524"/>
      <c r="F2" s="524"/>
      <c r="G2" s="524"/>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25" t="s">
        <v>472</v>
      </c>
      <c r="B3" s="525"/>
      <c r="C3" s="525"/>
      <c r="D3" s="525"/>
      <c r="E3" s="525"/>
      <c r="F3" s="525"/>
      <c r="G3" s="52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27" t="s">
        <v>11</v>
      </c>
      <c r="G5" s="528"/>
    </row>
    <row r="6" spans="1:35" ht="14.25">
      <c r="A6" s="308" t="s">
        <v>47</v>
      </c>
      <c r="B6" s="272" t="s">
        <v>9</v>
      </c>
      <c r="C6" s="527" t="s">
        <v>343</v>
      </c>
      <c r="D6" s="528"/>
      <c r="E6" s="266" t="s">
        <v>13</v>
      </c>
      <c r="F6" s="527" t="s">
        <v>13</v>
      </c>
      <c r="G6" s="528"/>
    </row>
    <row r="7" spans="1:35" ht="15">
      <c r="A7" s="309"/>
      <c r="B7" s="275" t="s">
        <v>168</v>
      </c>
      <c r="C7" s="530" t="s">
        <v>344</v>
      </c>
      <c r="D7" s="531"/>
      <c r="E7" s="271" t="s">
        <v>49</v>
      </c>
      <c r="F7" s="530" t="s">
        <v>17</v>
      </c>
      <c r="G7" s="531"/>
    </row>
    <row r="8" spans="1:35" ht="12" customHeight="1">
      <c r="A8" s="276"/>
      <c r="B8" s="276"/>
      <c r="C8" s="267"/>
      <c r="D8" s="284"/>
      <c r="E8" s="271" t="s">
        <v>18</v>
      </c>
      <c r="F8" s="530" t="s">
        <v>18</v>
      </c>
      <c r="G8" s="531"/>
    </row>
    <row r="9" spans="1:35" ht="12.75" thickBot="1">
      <c r="A9" s="59"/>
      <c r="B9" s="60" t="str">
        <f>' F4'!A10</f>
        <v>Janar-Gusht/January-August</v>
      </c>
      <c r="C9" s="61">
        <v>2024</v>
      </c>
      <c r="D9" s="205">
        <v>2025</v>
      </c>
      <c r="E9" s="61" t="s">
        <v>452</v>
      </c>
      <c r="F9" s="61">
        <v>2024</v>
      </c>
      <c r="G9" s="205">
        <v>2025</v>
      </c>
    </row>
    <row r="10" spans="1:35" ht="15.75" thickBot="1">
      <c r="A10" s="529" t="s">
        <v>485</v>
      </c>
      <c r="B10" s="529"/>
      <c r="C10" s="529"/>
      <c r="D10" s="529"/>
      <c r="E10" s="529"/>
      <c r="F10" s="529"/>
      <c r="G10" s="529"/>
    </row>
    <row r="11" spans="1:35" ht="25.5">
      <c r="A11" s="108">
        <v>1</v>
      </c>
      <c r="B11" s="109" t="s">
        <v>450</v>
      </c>
      <c r="C11" s="122">
        <v>805</v>
      </c>
      <c r="D11" s="118">
        <v>474</v>
      </c>
      <c r="E11" s="82">
        <f t="shared" ref="E11:E19" si="0">(D11/C11-1)*100</f>
        <v>-41.118012422360252</v>
      </c>
      <c r="F11" s="123">
        <f>C11/C$29*100</f>
        <v>0.54224455566258245</v>
      </c>
      <c r="G11" s="123">
        <f>D11/D$29*100</f>
        <v>0.3083869540607535</v>
      </c>
      <c r="H11" s="392"/>
    </row>
    <row r="12" spans="1:35" ht="25.5">
      <c r="A12" s="110">
        <v>2</v>
      </c>
      <c r="B12" s="111" t="s">
        <v>224</v>
      </c>
      <c r="C12" s="118">
        <v>122496</v>
      </c>
      <c r="D12" s="118">
        <v>126775</v>
      </c>
      <c r="E12" s="82">
        <f t="shared" si="0"/>
        <v>3.4931752873563315</v>
      </c>
      <c r="F12" s="117">
        <f>C12/C$29*100</f>
        <v>82.512781478812045</v>
      </c>
      <c r="G12" s="117">
        <f>D12/D$29*100</f>
        <v>82.480498103485289</v>
      </c>
      <c r="H12" s="392"/>
    </row>
    <row r="13" spans="1:35" s="65" customFormat="1" ht="25.5">
      <c r="A13" s="120">
        <v>3</v>
      </c>
      <c r="B13" s="121" t="s">
        <v>213</v>
      </c>
      <c r="C13" s="118">
        <v>4099</v>
      </c>
      <c r="D13" s="118">
        <v>4527</v>
      </c>
      <c r="E13" s="82">
        <f t="shared" si="0"/>
        <v>10.441571114906068</v>
      </c>
      <c r="F13" s="117">
        <f>C13/C$29*100</f>
        <v>2.7610688616905907</v>
      </c>
      <c r="G13" s="117">
        <f t="shared" ref="F13:G19" si="1">D13/D$29*100</f>
        <v>2.9452905928966904</v>
      </c>
      <c r="H13" s="392"/>
    </row>
    <row r="14" spans="1:35" ht="25.5">
      <c r="A14" s="110">
        <v>4</v>
      </c>
      <c r="B14" s="111" t="s">
        <v>214</v>
      </c>
      <c r="C14" s="116" t="s">
        <v>491</v>
      </c>
      <c r="D14" s="118">
        <v>0</v>
      </c>
      <c r="E14" s="116">
        <v>0</v>
      </c>
      <c r="F14" s="117">
        <v>0</v>
      </c>
      <c r="G14" s="117">
        <f t="shared" si="1"/>
        <v>0</v>
      </c>
      <c r="H14" s="392"/>
    </row>
    <row r="15" spans="1:35" ht="25.5">
      <c r="A15" s="110">
        <v>5</v>
      </c>
      <c r="B15" s="111" t="s">
        <v>215</v>
      </c>
      <c r="C15" s="116" t="s">
        <v>491</v>
      </c>
      <c r="D15" s="118">
        <v>0</v>
      </c>
      <c r="E15" s="116">
        <v>0</v>
      </c>
      <c r="F15" s="117">
        <v>0</v>
      </c>
      <c r="G15" s="117">
        <f t="shared" si="1"/>
        <v>0</v>
      </c>
      <c r="H15" s="392"/>
    </row>
    <row r="16" spans="1:35" ht="25.5">
      <c r="A16" s="110">
        <v>6</v>
      </c>
      <c r="B16" s="111" t="s">
        <v>448</v>
      </c>
      <c r="C16" s="116" t="s">
        <v>491</v>
      </c>
      <c r="D16" s="118">
        <v>0</v>
      </c>
      <c r="E16" s="116">
        <v>0</v>
      </c>
      <c r="F16" s="117">
        <v>0</v>
      </c>
      <c r="G16" s="117">
        <f t="shared" si="1"/>
        <v>0</v>
      </c>
      <c r="H16" s="392"/>
    </row>
    <row r="17" spans="1:8" ht="25.5">
      <c r="A17" s="110">
        <v>7</v>
      </c>
      <c r="B17" s="111" t="s">
        <v>225</v>
      </c>
      <c r="C17" s="116" t="s">
        <v>491</v>
      </c>
      <c r="D17" s="118">
        <v>0</v>
      </c>
      <c r="E17" s="82">
        <f>IFERROR((D17/C17-1)*100,0)</f>
        <v>0</v>
      </c>
      <c r="F17" s="117">
        <v>0</v>
      </c>
      <c r="G17" s="117">
        <f t="shared" si="1"/>
        <v>0</v>
      </c>
      <c r="H17" s="392"/>
    </row>
    <row r="18" spans="1:8" s="65" customFormat="1" ht="25.5">
      <c r="A18" s="120">
        <v>8</v>
      </c>
      <c r="B18" s="121" t="s">
        <v>447</v>
      </c>
      <c r="C18" s="118">
        <v>111</v>
      </c>
      <c r="D18" s="118">
        <v>116</v>
      </c>
      <c r="E18" s="82">
        <f t="shared" si="0"/>
        <v>4.5045045045045029</v>
      </c>
      <c r="F18" s="117">
        <f t="shared" si="1"/>
        <v>7.4769125066517575E-2</v>
      </c>
      <c r="G18" s="117">
        <f t="shared" si="1"/>
        <v>7.5470225044403816E-2</v>
      </c>
      <c r="H18" s="392"/>
    </row>
    <row r="19" spans="1:8" ht="26.25" thickBot="1">
      <c r="A19" s="208">
        <v>9</v>
      </c>
      <c r="B19" s="114" t="s">
        <v>441</v>
      </c>
      <c r="C19" s="209">
        <v>15</v>
      </c>
      <c r="D19" s="209">
        <v>19</v>
      </c>
      <c r="E19" s="249">
        <f t="shared" si="0"/>
        <v>26.666666666666661</v>
      </c>
      <c r="F19" s="230">
        <f t="shared" si="1"/>
        <v>1.0103935819799672E-2</v>
      </c>
      <c r="G19" s="230">
        <f t="shared" si="1"/>
        <v>1.2361502377962694E-2</v>
      </c>
      <c r="H19" s="392"/>
    </row>
    <row r="20" spans="1:8" ht="26.25" thickBot="1">
      <c r="A20" s="325">
        <v>10</v>
      </c>
      <c r="B20" s="326" t="s">
        <v>153</v>
      </c>
      <c r="C20" s="327">
        <f>SUM(C21:C23)</f>
        <v>20850</v>
      </c>
      <c r="D20" s="327">
        <f>SUM(D21:D23)</f>
        <v>21685</v>
      </c>
      <c r="E20" s="328">
        <f>(D20/C20-1)*100</f>
        <v>4.0047961630695461</v>
      </c>
      <c r="F20" s="328">
        <f>SUM(F21:F23)</f>
        <v>14.044470789521547</v>
      </c>
      <c r="G20" s="328">
        <f>SUM(G21:G23)</f>
        <v>14.108377845585316</v>
      </c>
      <c r="H20" s="392"/>
    </row>
    <row r="21" spans="1:8" s="65" customFormat="1" ht="12.75">
      <c r="A21" s="213"/>
      <c r="B21" s="214" t="s">
        <v>96</v>
      </c>
      <c r="C21" s="212">
        <v>18133</v>
      </c>
      <c r="D21" s="212">
        <v>19429</v>
      </c>
      <c r="E21" s="250">
        <f>(D21/C21-1)*100</f>
        <v>7.147190205702314</v>
      </c>
      <c r="F21" s="237">
        <f t="shared" ref="F21:G28" si="2">C21/C$29*100</f>
        <v>12.214311214695165</v>
      </c>
      <c r="G21" s="237">
        <f t="shared" si="2"/>
        <v>12.640612089549325</v>
      </c>
      <c r="H21" s="392"/>
    </row>
    <row r="22" spans="1:8" ht="12.75">
      <c r="A22" s="110"/>
      <c r="B22" s="112" t="s">
        <v>267</v>
      </c>
      <c r="C22" s="118">
        <v>84</v>
      </c>
      <c r="D22" s="118">
        <v>103</v>
      </c>
      <c r="E22" s="82">
        <f>(D22/C22-1)*100</f>
        <v>22.619047619047628</v>
      </c>
      <c r="F22" s="117">
        <f t="shared" si="2"/>
        <v>5.6582040590878173E-2</v>
      </c>
      <c r="G22" s="117">
        <f t="shared" si="2"/>
        <v>6.7012354996324075E-2</v>
      </c>
      <c r="H22" s="392"/>
    </row>
    <row r="23" spans="1:8" ht="12.95" customHeight="1">
      <c r="A23" s="110"/>
      <c r="B23" s="112" t="s">
        <v>338</v>
      </c>
      <c r="C23" s="118">
        <v>2633</v>
      </c>
      <c r="D23" s="510">
        <v>2153</v>
      </c>
      <c r="E23" s="82">
        <f t="shared" ref="E23:E28" si="3">(D23/C23-1)*100</f>
        <v>-18.230155715913408</v>
      </c>
      <c r="F23" s="117">
        <f t="shared" si="2"/>
        <v>1.7735775342355025</v>
      </c>
      <c r="G23" s="117">
        <f t="shared" si="2"/>
        <v>1.4007534010396674</v>
      </c>
      <c r="H23" s="392"/>
    </row>
    <row r="24" spans="1:8" ht="25.5">
      <c r="A24" s="110">
        <v>11</v>
      </c>
      <c r="B24" s="111" t="s">
        <v>445</v>
      </c>
      <c r="C24" s="118" t="s">
        <v>491</v>
      </c>
      <c r="D24" s="118">
        <v>0</v>
      </c>
      <c r="E24" s="118">
        <v>0</v>
      </c>
      <c r="F24" s="117">
        <v>0</v>
      </c>
      <c r="G24" s="117">
        <f t="shared" si="2"/>
        <v>0</v>
      </c>
      <c r="H24" s="392"/>
    </row>
    <row r="25" spans="1:8" ht="25.5">
      <c r="A25" s="110">
        <v>12</v>
      </c>
      <c r="B25" s="111" t="s">
        <v>232</v>
      </c>
      <c r="C25" s="118" t="s">
        <v>491</v>
      </c>
      <c r="D25" s="118">
        <v>0</v>
      </c>
      <c r="E25" s="118">
        <v>0</v>
      </c>
      <c r="F25" s="117">
        <v>0</v>
      </c>
      <c r="G25" s="117">
        <f t="shared" si="2"/>
        <v>0</v>
      </c>
      <c r="H25" s="392"/>
    </row>
    <row r="26" spans="1:8" ht="25.5">
      <c r="A26" s="110">
        <v>13</v>
      </c>
      <c r="B26" s="111" t="s">
        <v>150</v>
      </c>
      <c r="C26" s="118">
        <v>11</v>
      </c>
      <c r="D26" s="118">
        <v>7</v>
      </c>
      <c r="E26" s="467">
        <f t="shared" si="3"/>
        <v>-36.363636363636367</v>
      </c>
      <c r="F26" s="117">
        <f t="shared" si="2"/>
        <v>7.40955293451976E-3</v>
      </c>
      <c r="G26" s="117">
        <f t="shared" si="2"/>
        <v>4.5542377181967825E-3</v>
      </c>
      <c r="H26" s="392"/>
    </row>
    <row r="27" spans="1:8" ht="25.5">
      <c r="A27" s="110">
        <v>14</v>
      </c>
      <c r="B27" s="111" t="s">
        <v>231</v>
      </c>
      <c r="C27" s="118" t="s">
        <v>491</v>
      </c>
      <c r="D27" s="118">
        <v>0</v>
      </c>
      <c r="E27" s="118">
        <v>0</v>
      </c>
      <c r="F27" s="117">
        <v>0</v>
      </c>
      <c r="G27" s="117">
        <f t="shared" si="2"/>
        <v>0</v>
      </c>
      <c r="H27" s="392"/>
    </row>
    <row r="28" spans="1:8" ht="26.25" thickBot="1">
      <c r="A28" s="113">
        <v>15</v>
      </c>
      <c r="B28" s="114" t="s">
        <v>446</v>
      </c>
      <c r="C28" s="143">
        <v>70</v>
      </c>
      <c r="D28" s="209">
        <v>100</v>
      </c>
      <c r="E28" s="249">
        <f t="shared" si="3"/>
        <v>42.857142857142861</v>
      </c>
      <c r="F28" s="230">
        <f t="shared" si="2"/>
        <v>4.7151700492398474E-2</v>
      </c>
      <c r="G28" s="230">
        <f t="shared" si="2"/>
        <v>6.5060538831382603E-2</v>
      </c>
      <c r="H28" s="392"/>
    </row>
    <row r="29" spans="1:8" ht="15" thickBot="1">
      <c r="A29" s="319"/>
      <c r="B29" s="320" t="s">
        <v>8</v>
      </c>
      <c r="C29" s="316">
        <f>SUM(C11:C19)+SUM(C21:C28)</f>
        <v>148457</v>
      </c>
      <c r="D29" s="316">
        <f>SUM(D11:D19)+SUM(D21:D28)</f>
        <v>153703</v>
      </c>
      <c r="E29" s="317">
        <f>(D29/C29-1)*100</f>
        <v>3.533683154044609</v>
      </c>
      <c r="F29" s="318">
        <f>SUM(F11:F19,F21:F28)</f>
        <v>99.999999999999986</v>
      </c>
      <c r="G29" s="318">
        <f>SUM(G11:G19,G21:G28)</f>
        <v>99.999999999999986</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election activeCell="H2" sqref="H2"/>
    </sheetView>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0" s="56" customFormat="1" ht="15.75" customHeight="1">
      <c r="A2" s="524" t="s">
        <v>105</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25" t="s">
        <v>469</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27" t="s">
        <v>11</v>
      </c>
      <c r="F5" s="528"/>
    </row>
    <row r="6" spans="1:50" ht="12" customHeight="1">
      <c r="A6" s="272" t="s">
        <v>9</v>
      </c>
      <c r="B6" s="527" t="s">
        <v>243</v>
      </c>
      <c r="C6" s="528"/>
      <c r="D6" s="266" t="s">
        <v>13</v>
      </c>
      <c r="E6" s="527" t="s">
        <v>13</v>
      </c>
      <c r="F6" s="528"/>
    </row>
    <row r="7" spans="1:50" ht="12" customHeight="1">
      <c r="A7" s="275" t="s">
        <v>168</v>
      </c>
      <c r="B7" s="530" t="s">
        <v>244</v>
      </c>
      <c r="C7" s="531"/>
      <c r="D7" s="271" t="s">
        <v>49</v>
      </c>
      <c r="E7" s="530" t="s">
        <v>17</v>
      </c>
      <c r="F7" s="531"/>
    </row>
    <row r="8" spans="1:50" ht="12" customHeight="1">
      <c r="A8" s="276"/>
      <c r="B8" s="267"/>
      <c r="C8" s="284"/>
      <c r="D8" s="271" t="s">
        <v>18</v>
      </c>
      <c r="E8" s="530" t="s">
        <v>18</v>
      </c>
      <c r="F8" s="531"/>
    </row>
    <row r="9" spans="1:50" ht="17.25" customHeight="1" thickBot="1">
      <c r="A9" s="60" t="str">
        <f>' F4'!A10</f>
        <v>Janar-Gusht/January-August</v>
      </c>
      <c r="B9" s="61">
        <v>2024</v>
      </c>
      <c r="C9" s="205">
        <v>2025</v>
      </c>
      <c r="D9" s="61" t="s">
        <v>452</v>
      </c>
      <c r="E9" s="61">
        <v>2024</v>
      </c>
      <c r="F9" s="205">
        <v>2025</v>
      </c>
    </row>
    <row r="10" spans="1:50" ht="15.75" thickBot="1">
      <c r="A10" s="529" t="s">
        <v>307</v>
      </c>
      <c r="B10" s="529"/>
      <c r="C10" s="529"/>
      <c r="D10" s="529"/>
      <c r="E10" s="529"/>
      <c r="F10" s="529"/>
    </row>
    <row r="11" spans="1:50" ht="12.75">
      <c r="A11" s="124" t="s">
        <v>477</v>
      </c>
      <c r="B11" s="115">
        <v>25598024</v>
      </c>
      <c r="C11" s="115">
        <v>25670707.890000008</v>
      </c>
      <c r="D11" s="251">
        <f>(C11/B11-1)*100</f>
        <v>0.28394336219079719</v>
      </c>
      <c r="E11" s="155">
        <f>B11/B25*100</f>
        <v>23.696530506444873</v>
      </c>
      <c r="F11" s="130">
        <f>C11/C25*100</f>
        <v>22.313791820857325</v>
      </c>
      <c r="G11" s="69"/>
    </row>
    <row r="12" spans="1:50" ht="12.75">
      <c r="A12" s="68" t="s">
        <v>23</v>
      </c>
      <c r="B12" s="105"/>
      <c r="C12" s="105"/>
      <c r="D12" s="119"/>
      <c r="E12" s="127"/>
      <c r="F12" s="127"/>
      <c r="G12" s="69"/>
    </row>
    <row r="13" spans="1:50" ht="12.75">
      <c r="A13" s="125" t="s">
        <v>24</v>
      </c>
      <c r="B13" s="128">
        <v>59571055</v>
      </c>
      <c r="C13" s="128">
        <v>64737223.503519081</v>
      </c>
      <c r="D13" s="129">
        <f>(C13/B13-1)*100</f>
        <v>8.6722796893878851</v>
      </c>
      <c r="E13" s="130">
        <f>B13/B$25*100</f>
        <v>55.145948847794081</v>
      </c>
      <c r="F13" s="130">
        <f>C13/C$25*100</f>
        <v>56.271643715775866</v>
      </c>
      <c r="G13" s="69"/>
    </row>
    <row r="14" spans="1:50" ht="12.75">
      <c r="A14" s="126" t="s">
        <v>25</v>
      </c>
      <c r="B14" s="131"/>
      <c r="C14" s="131"/>
      <c r="D14" s="132"/>
      <c r="E14" s="133"/>
      <c r="F14" s="133"/>
      <c r="G14" s="69"/>
    </row>
    <row r="15" spans="1:50" ht="12.75">
      <c r="A15" s="125" t="s">
        <v>239</v>
      </c>
      <c r="B15" s="128">
        <v>7934277</v>
      </c>
      <c r="C15" s="128">
        <v>8408817.5850000009</v>
      </c>
      <c r="D15" s="129">
        <f>(C15/B15-1)*100</f>
        <v>5.9808925879446972</v>
      </c>
      <c r="E15" s="130">
        <f>B15/B$25*100</f>
        <v>7.3448965036162122</v>
      </c>
      <c r="F15" s="130">
        <f>C15/C$25*100</f>
        <v>7.309210398687382</v>
      </c>
      <c r="G15" s="69"/>
    </row>
    <row r="16" spans="1:50" ht="12.75">
      <c r="A16" s="126" t="s">
        <v>26</v>
      </c>
      <c r="B16" s="131"/>
      <c r="C16" s="131"/>
      <c r="D16" s="132"/>
      <c r="E16" s="133"/>
      <c r="F16" s="133"/>
      <c r="G16" s="69"/>
    </row>
    <row r="17" spans="1:7" ht="12.75">
      <c r="A17" s="125" t="s">
        <v>478</v>
      </c>
      <c r="B17" s="128">
        <v>540243</v>
      </c>
      <c r="C17" s="128">
        <v>310124.47000000009</v>
      </c>
      <c r="D17" s="129">
        <f>(C17/B17-1)*100</f>
        <v>-42.595374673989284</v>
      </c>
      <c r="E17" s="130">
        <f>B17/B$25*100</f>
        <v>0.50011222469333172</v>
      </c>
      <c r="F17" s="130">
        <f>C17/C$25*100</f>
        <v>0.26957000530668707</v>
      </c>
      <c r="G17" s="69"/>
    </row>
    <row r="18" spans="1:7" ht="12.75">
      <c r="A18" s="126" t="s">
        <v>163</v>
      </c>
      <c r="B18" s="105"/>
      <c r="C18" s="105"/>
      <c r="D18" s="119"/>
      <c r="E18" s="127"/>
      <c r="F18" s="127"/>
      <c r="G18" s="69"/>
    </row>
    <row r="19" spans="1:7" ht="12.75">
      <c r="A19" s="125" t="s">
        <v>27</v>
      </c>
      <c r="B19" s="128">
        <v>5704762</v>
      </c>
      <c r="C19" s="128">
        <v>7351088.4860000005</v>
      </c>
      <c r="D19" s="129">
        <f t="shared" ref="D19:D23" si="0">(C19/B19-1)*100</f>
        <v>28.85881104242387</v>
      </c>
      <c r="E19" s="130">
        <f>B19/B$25*100</f>
        <v>5.2809961724001608</v>
      </c>
      <c r="F19" s="130">
        <f>C19/C$25*100</f>
        <v>6.3897987868578889</v>
      </c>
      <c r="G19" s="69"/>
    </row>
    <row r="20" spans="1:7" ht="12.75">
      <c r="A20" s="126" t="s">
        <v>28</v>
      </c>
      <c r="B20" s="131"/>
      <c r="C20" s="131"/>
      <c r="D20" s="132"/>
      <c r="E20" s="133"/>
      <c r="F20" s="133"/>
    </row>
    <row r="21" spans="1:7" ht="12.75">
      <c r="A21" s="125" t="s">
        <v>479</v>
      </c>
      <c r="B21" s="128">
        <v>1383647</v>
      </c>
      <c r="C21" s="128">
        <v>1606893.98</v>
      </c>
      <c r="D21" s="129">
        <f t="shared" si="0"/>
        <v>16.134677414109234</v>
      </c>
      <c r="E21" s="130">
        <f>B21/B$25*100</f>
        <v>1.280865794392994</v>
      </c>
      <c r="F21" s="130">
        <f>C21/C$25*100</f>
        <v>1.3967631084250893</v>
      </c>
    </row>
    <row r="22" spans="1:7" ht="12.75">
      <c r="A22" s="126" t="s">
        <v>30</v>
      </c>
      <c r="B22" s="131"/>
      <c r="C22" s="131"/>
      <c r="D22" s="132"/>
      <c r="E22" s="133"/>
      <c r="F22" s="133"/>
    </row>
    <row r="23" spans="1:7" ht="12.75">
      <c r="A23" s="125" t="s">
        <v>31</v>
      </c>
      <c r="B23" s="128">
        <v>7292346</v>
      </c>
      <c r="C23" s="128">
        <v>6959275.0699999994</v>
      </c>
      <c r="D23" s="129">
        <f t="shared" si="0"/>
        <v>-4.5674043716521506</v>
      </c>
      <c r="E23" s="130">
        <f>B23/B$25*100</f>
        <v>6.7506499506583477</v>
      </c>
      <c r="F23" s="130">
        <f>C23/C$25*100</f>
        <v>6.0492221640897741</v>
      </c>
    </row>
    <row r="24" spans="1:7" ht="13.5" thickBot="1">
      <c r="A24" s="68" t="s">
        <v>32</v>
      </c>
      <c r="B24" s="105"/>
      <c r="C24" s="105"/>
      <c r="D24" s="119"/>
      <c r="E24" s="119"/>
      <c r="F24" s="119"/>
    </row>
    <row r="25" spans="1:7" ht="15" thickBot="1">
      <c r="A25" s="329" t="s">
        <v>8</v>
      </c>
      <c r="B25" s="330">
        <f>SUM(B11:B24)</f>
        <v>108024354</v>
      </c>
      <c r="C25" s="330">
        <f>SUM(C11:C24)</f>
        <v>115044130.98451908</v>
      </c>
      <c r="D25" s="331">
        <f>(C25/B25-1)*100</f>
        <v>6.4983281311907559</v>
      </c>
      <c r="E25" s="318">
        <f>SUM(E11,E13,E15,E17,E19,E21,E23)</f>
        <v>99.999999999999986</v>
      </c>
      <c r="F25" s="318">
        <f>SUM(F11,F13,F15,F17,F19,F21,F23)</f>
        <v>100.00000000000001</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zoomScale="80" zoomScaleNormal="80" workbookViewId="0">
      <selection activeCell="H3" sqref="H3"/>
    </sheetView>
  </sheetViews>
  <sheetFormatPr defaultColWidth="9.140625" defaultRowHeight="12.75"/>
  <cols>
    <col min="1" max="1" width="47.7109375" style="102" customWidth="1"/>
    <col min="2" max="3" width="12.42578125" style="102" bestFit="1" customWidth="1"/>
    <col min="4" max="4" width="9.5703125" style="102" customWidth="1"/>
    <col min="5" max="5" width="10.28515625" style="102" bestFit="1" customWidth="1"/>
    <col min="6" max="6" width="8.28515625" style="102" customWidth="1"/>
    <col min="7" max="16384" width="9.140625" style="102"/>
  </cols>
  <sheetData>
    <row r="2" spans="1:6" ht="15.75" customHeight="1">
      <c r="A2" s="524" t="s">
        <v>57</v>
      </c>
      <c r="B2" s="524"/>
      <c r="C2" s="524"/>
      <c r="D2" s="524"/>
      <c r="E2" s="524"/>
      <c r="F2" s="524"/>
    </row>
    <row r="3" spans="1:6" ht="15.75">
      <c r="A3" s="525" t="s">
        <v>470</v>
      </c>
      <c r="B3" s="525"/>
      <c r="C3" s="525"/>
      <c r="D3" s="525"/>
      <c r="E3" s="525"/>
      <c r="F3" s="525"/>
    </row>
    <row r="5" spans="1:6">
      <c r="A5" s="285"/>
      <c r="B5" s="332"/>
      <c r="C5" s="284"/>
      <c r="D5" s="266" t="s">
        <v>48</v>
      </c>
      <c r="E5" s="527" t="s">
        <v>11</v>
      </c>
      <c r="F5" s="528"/>
    </row>
    <row r="6" spans="1:6" ht="14.25">
      <c r="A6" s="272" t="s">
        <v>9</v>
      </c>
      <c r="B6" s="527" t="s">
        <v>243</v>
      </c>
      <c r="C6" s="528"/>
      <c r="D6" s="266" t="s">
        <v>13</v>
      </c>
      <c r="E6" s="527" t="s">
        <v>13</v>
      </c>
      <c r="F6" s="528"/>
    </row>
    <row r="7" spans="1:6" ht="15">
      <c r="A7" s="275" t="s">
        <v>168</v>
      </c>
      <c r="B7" s="530" t="s">
        <v>244</v>
      </c>
      <c r="C7" s="531"/>
      <c r="D7" s="271" t="s">
        <v>49</v>
      </c>
      <c r="E7" s="530" t="s">
        <v>17</v>
      </c>
      <c r="F7" s="531"/>
    </row>
    <row r="8" spans="1:6">
      <c r="A8" s="276"/>
      <c r="B8" s="267"/>
      <c r="C8" s="284"/>
      <c r="D8" s="271" t="s">
        <v>18</v>
      </c>
      <c r="E8" s="530" t="s">
        <v>18</v>
      </c>
      <c r="F8" s="531"/>
    </row>
    <row r="9" spans="1:6" ht="15.75" customHeight="1" thickBot="1">
      <c r="A9" s="60" t="str">
        <f>' F4'!A10</f>
        <v>Janar-Gusht/January-August</v>
      </c>
      <c r="B9" s="61">
        <v>2024</v>
      </c>
      <c r="C9" s="205">
        <v>2025</v>
      </c>
      <c r="D9" s="61" t="s">
        <v>452</v>
      </c>
      <c r="E9" s="61">
        <v>2024</v>
      </c>
      <c r="F9" s="205">
        <v>2025</v>
      </c>
    </row>
    <row r="10" spans="1:6" ht="15.75" thickBot="1">
      <c r="A10" s="529" t="s">
        <v>309</v>
      </c>
      <c r="B10" s="529"/>
      <c r="C10" s="529"/>
      <c r="D10" s="529"/>
      <c r="E10" s="529"/>
      <c r="F10" s="529"/>
    </row>
    <row r="11" spans="1:6" ht="12" customHeight="1">
      <c r="A11" s="124" t="s">
        <v>22</v>
      </c>
      <c r="B11" s="115">
        <v>13169357</v>
      </c>
      <c r="C11" s="115">
        <v>14542953.560000001</v>
      </c>
      <c r="D11" s="251">
        <f>(C11/B11-1)*100</f>
        <v>10.430247733431486</v>
      </c>
      <c r="E11" s="155">
        <f>B11/B25*100</f>
        <v>27.942692743656156</v>
      </c>
      <c r="F11" s="130">
        <f>C11/C25*100</f>
        <v>25.75387109260976</v>
      </c>
    </row>
    <row r="12" spans="1:6" ht="12" customHeight="1">
      <c r="A12" s="68" t="s">
        <v>23</v>
      </c>
      <c r="D12" s="119"/>
      <c r="E12" s="127"/>
      <c r="F12" s="127"/>
    </row>
    <row r="13" spans="1:6" ht="12" customHeight="1">
      <c r="A13" s="125" t="s">
        <v>24</v>
      </c>
      <c r="B13" s="128">
        <v>27953307</v>
      </c>
      <c r="C13" s="482">
        <f>25908848.845001+' F9'!D23</f>
        <v>30285183.445000999</v>
      </c>
      <c r="D13" s="129">
        <f>(C13/B13-1)*100</f>
        <v>8.3420414085567671</v>
      </c>
      <c r="E13" s="130">
        <f>B13/B$25*100</f>
        <v>59.311222914686944</v>
      </c>
      <c r="F13" s="130">
        <f>C13/C$25*100</f>
        <v>53.631520395131815</v>
      </c>
    </row>
    <row r="14" spans="1:6" ht="12" customHeight="1">
      <c r="A14" s="126" t="s">
        <v>25</v>
      </c>
      <c r="C14" s="131"/>
      <c r="D14" s="132"/>
      <c r="E14" s="133"/>
      <c r="F14" s="133"/>
    </row>
    <row r="15" spans="1:6" ht="12" customHeight="1">
      <c r="A15" s="125" t="s">
        <v>239</v>
      </c>
      <c r="B15" s="128">
        <v>4195649</v>
      </c>
      <c r="C15" s="128">
        <v>5008162.9000000004</v>
      </c>
      <c r="D15" s="129">
        <f>(C15/B15-1)*100</f>
        <v>19.365630919078324</v>
      </c>
      <c r="E15" s="130">
        <f>B15/B$25*100</f>
        <v>8.9023124566543537</v>
      </c>
      <c r="F15" s="130">
        <f>C15/C$25*100</f>
        <v>8.8688711825461315</v>
      </c>
    </row>
    <row r="16" spans="1:6" ht="12" customHeight="1">
      <c r="A16" s="126" t="s">
        <v>26</v>
      </c>
      <c r="B16" s="131"/>
      <c r="C16" s="131"/>
      <c r="D16" s="132"/>
      <c r="E16" s="133"/>
      <c r="F16" s="133"/>
    </row>
    <row r="17" spans="1:6" ht="12" customHeight="1">
      <c r="A17" s="125" t="s">
        <v>162</v>
      </c>
      <c r="B17" s="128" t="s">
        <v>491</v>
      </c>
      <c r="C17" s="128">
        <v>0</v>
      </c>
      <c r="D17" s="129">
        <f>IFERROR((C17/B17-1)*100,0)</f>
        <v>0</v>
      </c>
      <c r="E17" s="130">
        <v>0</v>
      </c>
      <c r="F17" s="130">
        <f>C17/C$25*100</f>
        <v>0</v>
      </c>
    </row>
    <row r="18" spans="1:6" ht="13.5" customHeight="1">
      <c r="A18" s="126" t="s">
        <v>163</v>
      </c>
      <c r="B18" s="165"/>
      <c r="C18" s="165"/>
      <c r="D18" s="132"/>
      <c r="E18" s="133"/>
      <c r="F18" s="133"/>
    </row>
    <row r="19" spans="1:6" ht="12.75" customHeight="1">
      <c r="A19" s="125" t="s">
        <v>27</v>
      </c>
      <c r="B19" s="134">
        <v>938534</v>
      </c>
      <c r="C19" s="134">
        <v>5431305.4499999993</v>
      </c>
      <c r="D19" s="129">
        <f>(C19/B19-1)*100</f>
        <v>478.70097939978723</v>
      </c>
      <c r="E19" s="130">
        <f>B19/B$25*100</f>
        <v>1.9913779534926865</v>
      </c>
      <c r="F19" s="130">
        <f>C19/C$25*100</f>
        <v>9.6182071851358373</v>
      </c>
    </row>
    <row r="20" spans="1:6" ht="15" customHeight="1">
      <c r="A20" s="126" t="s">
        <v>28</v>
      </c>
      <c r="B20" s="165"/>
      <c r="C20" s="165"/>
      <c r="D20" s="132"/>
      <c r="E20" s="133"/>
      <c r="F20" s="133"/>
    </row>
    <row r="21" spans="1:6">
      <c r="A21" s="125" t="s">
        <v>29</v>
      </c>
      <c r="B21" s="134">
        <v>11579</v>
      </c>
      <c r="C21" s="134">
        <v>322518.88</v>
      </c>
      <c r="D21" s="129">
        <f>(C21/B21-1)*100</f>
        <v>2685.3776664651523</v>
      </c>
      <c r="E21" s="130">
        <f>B21/B$25*100</f>
        <v>2.4568279171017587E-2</v>
      </c>
      <c r="F21" s="130">
        <f>C21/C$25*100</f>
        <v>0.57114324309599707</v>
      </c>
    </row>
    <row r="22" spans="1:6">
      <c r="A22" s="126" t="s">
        <v>30</v>
      </c>
      <c r="B22" s="131"/>
      <c r="C22" s="131"/>
      <c r="D22" s="132"/>
      <c r="E22" s="133"/>
      <c r="F22" s="133"/>
    </row>
    <row r="23" spans="1:6">
      <c r="A23" s="125" t="s">
        <v>31</v>
      </c>
      <c r="B23" s="134">
        <v>861452</v>
      </c>
      <c r="C23" s="134">
        <v>878876.125</v>
      </c>
      <c r="D23" s="129">
        <f>(C23/B23-1)*100</f>
        <v>2.0226460673374635</v>
      </c>
      <c r="E23" s="130">
        <f>B23/B$25*100</f>
        <v>1.8278256523388412</v>
      </c>
      <c r="F23" s="130">
        <f>C23/C$25*100</f>
        <v>1.5563869014804432</v>
      </c>
    </row>
    <row r="24" spans="1:6" ht="13.5" thickBot="1">
      <c r="A24" s="68" t="s">
        <v>32</v>
      </c>
      <c r="B24" s="165"/>
      <c r="C24" s="165"/>
      <c r="D24" s="119"/>
      <c r="E24" s="119"/>
      <c r="F24" s="127"/>
    </row>
    <row r="25" spans="1:6" ht="15" thickBot="1">
      <c r="A25" s="329" t="s">
        <v>8</v>
      </c>
      <c r="B25" s="330">
        <f>SUM(B11:B24)</f>
        <v>47129878</v>
      </c>
      <c r="C25" s="330">
        <f>SUM(C11:C24)</f>
        <v>56469000.360001005</v>
      </c>
      <c r="D25" s="331">
        <f>(C25/B25-1)*100</f>
        <v>19.815715118127407</v>
      </c>
      <c r="E25" s="318">
        <f>SUM(E11,E13,E15,E17,E19,E21,E23)</f>
        <v>100.00000000000001</v>
      </c>
      <c r="F25" s="318">
        <f>SUM(F11,F13,F15,F17,F19,F21,F23)</f>
        <v>99.999999999999972</v>
      </c>
    </row>
    <row r="27" spans="1:6">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showGridLines="0" zoomScale="80" zoomScaleNormal="80" workbookViewId="0">
      <selection activeCell="I6" sqref="I6"/>
    </sheetView>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7" s="56" customFormat="1" ht="15.75" customHeight="1">
      <c r="A2" s="524" t="s">
        <v>95</v>
      </c>
      <c r="B2" s="524"/>
      <c r="C2" s="524"/>
      <c r="D2" s="524"/>
      <c r="E2" s="524"/>
      <c r="F2" s="524"/>
      <c r="G2" s="55"/>
    </row>
    <row r="3" spans="1:7" s="56" customFormat="1" ht="15.75" customHeight="1">
      <c r="A3" s="525" t="s">
        <v>473</v>
      </c>
      <c r="B3" s="525"/>
      <c r="C3" s="525"/>
      <c r="D3" s="525"/>
      <c r="E3" s="525"/>
      <c r="F3" s="525"/>
      <c r="G3" s="55"/>
    </row>
    <row r="4" spans="1:7">
      <c r="A4" s="59"/>
    </row>
    <row r="5" spans="1:7" ht="12" customHeight="1">
      <c r="A5" s="285"/>
      <c r="B5" s="273"/>
      <c r="C5" s="304"/>
      <c r="D5" s="285" t="s">
        <v>48</v>
      </c>
      <c r="E5" s="527" t="s">
        <v>11</v>
      </c>
      <c r="F5" s="528"/>
    </row>
    <row r="6" spans="1:7" ht="12.75" customHeight="1">
      <c r="A6" s="272" t="s">
        <v>9</v>
      </c>
      <c r="B6" s="537" t="s">
        <v>43</v>
      </c>
      <c r="C6" s="538"/>
      <c r="D6" s="285" t="s">
        <v>13</v>
      </c>
      <c r="E6" s="527" t="s">
        <v>13</v>
      </c>
      <c r="F6" s="528"/>
    </row>
    <row r="7" spans="1:7" ht="13.5" customHeight="1">
      <c r="A7" s="275" t="s">
        <v>168</v>
      </c>
      <c r="B7" s="539" t="s">
        <v>44</v>
      </c>
      <c r="C7" s="540"/>
      <c r="D7" s="276" t="s">
        <v>49</v>
      </c>
      <c r="E7" s="530" t="s">
        <v>17</v>
      </c>
      <c r="F7" s="531"/>
    </row>
    <row r="8" spans="1:7" ht="12" customHeight="1">
      <c r="A8" s="276"/>
      <c r="B8" s="273"/>
      <c r="C8" s="304"/>
      <c r="D8" s="276" t="s">
        <v>18</v>
      </c>
      <c r="E8" s="530" t="s">
        <v>18</v>
      </c>
      <c r="F8" s="531"/>
    </row>
    <row r="9" spans="1:7" ht="16.5" customHeight="1" thickBot="1">
      <c r="A9" s="60" t="str">
        <f>' F4'!A10</f>
        <v>Janar-Gusht/January-August</v>
      </c>
      <c r="B9" s="61">
        <v>2024</v>
      </c>
      <c r="C9" s="205">
        <v>2025</v>
      </c>
      <c r="D9" s="61" t="s">
        <v>452</v>
      </c>
      <c r="E9" s="61">
        <v>2024</v>
      </c>
      <c r="F9" s="205">
        <v>2025</v>
      </c>
    </row>
    <row r="10" spans="1:7" ht="15.75" thickBot="1">
      <c r="A10" s="529" t="s">
        <v>314</v>
      </c>
      <c r="B10" s="529" t="s">
        <v>21</v>
      </c>
      <c r="C10" s="529"/>
      <c r="D10" s="529"/>
      <c r="E10" s="529"/>
      <c r="F10" s="529"/>
    </row>
    <row r="11" spans="1:7" ht="12.75">
      <c r="A11" s="124" t="s">
        <v>22</v>
      </c>
      <c r="B11" s="115">
        <v>502625</v>
      </c>
      <c r="C11" s="128">
        <v>344617</v>
      </c>
      <c r="D11" s="251">
        <f>(C11/B11-1)*100</f>
        <v>-31.436558070131802</v>
      </c>
      <c r="E11" s="155">
        <f>B11/B25*100</f>
        <v>36.468135864257633</v>
      </c>
      <c r="F11" s="130">
        <f>C11/C25*100</f>
        <v>27.383002239955758</v>
      </c>
    </row>
    <row r="12" spans="1:7" ht="12.75">
      <c r="A12" s="68" t="s">
        <v>23</v>
      </c>
      <c r="B12" s="105"/>
      <c r="C12" s="105"/>
      <c r="D12" s="119"/>
      <c r="E12" s="127"/>
      <c r="F12" s="127"/>
    </row>
    <row r="13" spans="1:7" ht="12.75">
      <c r="A13" s="125" t="s">
        <v>24</v>
      </c>
      <c r="B13" s="128">
        <v>835638</v>
      </c>
      <c r="C13" s="482">
        <f>451346+'F10'!D23</f>
        <v>873570</v>
      </c>
      <c r="D13" s="129">
        <f>(C13/B13-1)*100</f>
        <v>4.5392861502229431</v>
      </c>
      <c r="E13" s="130">
        <f>B13/B$25*100</f>
        <v>60.630012668165179</v>
      </c>
      <c r="F13" s="130">
        <f>C13/C$25*100</f>
        <v>69.413201515764314</v>
      </c>
    </row>
    <row r="14" spans="1:7" ht="12.75">
      <c r="A14" s="126" t="s">
        <v>25</v>
      </c>
      <c r="D14" s="132"/>
      <c r="E14" s="133"/>
      <c r="F14" s="133"/>
    </row>
    <row r="15" spans="1:7" ht="12.75">
      <c r="A15" s="125" t="s">
        <v>239</v>
      </c>
      <c r="B15" s="128">
        <v>13961</v>
      </c>
      <c r="C15" s="128">
        <v>14083</v>
      </c>
      <c r="D15" s="129">
        <f>(C15/B15-1)*100</f>
        <v>0.87386290380344622</v>
      </c>
      <c r="E15" s="130">
        <f>B15/B$25*100</f>
        <v>1.0129453266369577</v>
      </c>
      <c r="F15" s="130">
        <f>C15/C$25*100</f>
        <v>1.1190243677627538</v>
      </c>
    </row>
    <row r="16" spans="1:7" ht="12.75">
      <c r="A16" s="126" t="s">
        <v>26</v>
      </c>
      <c r="B16" s="131"/>
      <c r="C16" s="131"/>
      <c r="D16" s="132"/>
      <c r="E16" s="133"/>
      <c r="F16" s="133"/>
    </row>
    <row r="17" spans="1:7" ht="12.75">
      <c r="A17" s="125" t="s">
        <v>162</v>
      </c>
      <c r="B17" s="128">
        <v>230</v>
      </c>
      <c r="C17" s="128">
        <v>123</v>
      </c>
      <c r="D17" s="129">
        <f>(C17/B17-1)*100</f>
        <v>-46.521739130434781</v>
      </c>
      <c r="E17" s="130">
        <f>B17/B$25*100</f>
        <v>1.6687731905056964E-2</v>
      </c>
      <c r="F17" s="130">
        <f>C17/C$25*100</f>
        <v>9.773485566627757E-3</v>
      </c>
    </row>
    <row r="18" spans="1:7" ht="12" customHeight="1">
      <c r="A18" s="126" t="s">
        <v>163</v>
      </c>
      <c r="B18" s="131"/>
      <c r="C18" s="131"/>
      <c r="D18" s="132"/>
      <c r="E18" s="133"/>
      <c r="F18" s="133"/>
    </row>
    <row r="19" spans="1:7" ht="12.75">
      <c r="A19" s="125" t="s">
        <v>27</v>
      </c>
      <c r="B19" s="128">
        <v>6049</v>
      </c>
      <c r="C19" s="128">
        <v>7670</v>
      </c>
      <c r="D19" s="129">
        <f t="shared" ref="D19:D23" si="0">(C19/B19-1)*100</f>
        <v>26.797817821127467</v>
      </c>
      <c r="E19" s="130">
        <f t="shared" ref="E19:E23" si="1">B19/B$25*100</f>
        <v>0.43888734910299809</v>
      </c>
      <c r="F19" s="130">
        <f>C19/C$25*100</f>
        <v>0.60945231134987732</v>
      </c>
    </row>
    <row r="20" spans="1:7" ht="12" customHeight="1">
      <c r="A20" s="126" t="s">
        <v>28</v>
      </c>
      <c r="B20" s="131"/>
      <c r="C20" s="131"/>
      <c r="D20" s="132"/>
      <c r="E20" s="133"/>
      <c r="F20" s="133"/>
    </row>
    <row r="21" spans="1:7" ht="12.75">
      <c r="A21" s="125" t="s">
        <v>29</v>
      </c>
      <c r="B21" s="128">
        <v>1568</v>
      </c>
      <c r="C21" s="128">
        <v>1095</v>
      </c>
      <c r="D21" s="129">
        <f t="shared" si="0"/>
        <v>-30.165816326530614</v>
      </c>
      <c r="E21" s="130">
        <f t="shared" si="1"/>
        <v>0.11376679837882311</v>
      </c>
      <c r="F21" s="130">
        <f>C21/C$25*100</f>
        <v>8.7007859312661751E-2</v>
      </c>
    </row>
    <row r="22" spans="1:7" ht="12.75">
      <c r="A22" s="126" t="s">
        <v>30</v>
      </c>
      <c r="B22" s="131"/>
      <c r="C22" s="131"/>
      <c r="D22" s="132"/>
      <c r="E22" s="133"/>
      <c r="F22" s="133"/>
    </row>
    <row r="23" spans="1:7" ht="12.75">
      <c r="A23" s="125" t="s">
        <v>31</v>
      </c>
      <c r="B23" s="128">
        <v>18187</v>
      </c>
      <c r="C23" s="128">
        <v>17349</v>
      </c>
      <c r="D23" s="129">
        <f t="shared" si="0"/>
        <v>-4.6076868092593593</v>
      </c>
      <c r="E23" s="130">
        <f t="shared" si="1"/>
        <v>1.319564261553352</v>
      </c>
      <c r="F23" s="130">
        <f>C23/C$25*100</f>
        <v>1.3785382202880079</v>
      </c>
    </row>
    <row r="24" spans="1:7" ht="13.5" thickBot="1">
      <c r="A24" s="68" t="s">
        <v>32</v>
      </c>
      <c r="B24" s="105"/>
      <c r="C24" s="105"/>
      <c r="D24" s="119"/>
      <c r="E24" s="119"/>
      <c r="F24" s="127"/>
    </row>
    <row r="25" spans="1:7" ht="15" thickBot="1">
      <c r="A25" s="333" t="s">
        <v>8</v>
      </c>
      <c r="B25" s="334">
        <f>SUM(B11:B24)</f>
        <v>1378258</v>
      </c>
      <c r="C25" s="334">
        <f>SUM(C11:C24)</f>
        <v>1258507</v>
      </c>
      <c r="D25" s="331">
        <f>(C25/B25-1)*100</f>
        <v>-8.6885764494020741</v>
      </c>
      <c r="E25" s="318">
        <f>SUM(E11,E13,E15,E17,E19,E21,E23)</f>
        <v>99.999999999999986</v>
      </c>
      <c r="F25" s="318">
        <f>SUM(F11,F13,F15,F17,F19,F21,F23)</f>
        <v>100</v>
      </c>
      <c r="G25" s="177"/>
    </row>
    <row r="26" spans="1:7" ht="12.75" thickBot="1">
      <c r="A26" s="68"/>
      <c r="B26" s="157"/>
      <c r="C26" s="157"/>
      <c r="D26" s="68"/>
      <c r="E26" s="68"/>
      <c r="F26" s="68"/>
    </row>
    <row r="27" spans="1:7" ht="15.75" thickBot="1">
      <c r="A27" s="529" t="s">
        <v>315</v>
      </c>
      <c r="B27" s="529"/>
      <c r="C27" s="529"/>
      <c r="D27" s="529"/>
      <c r="E27" s="529"/>
      <c r="F27" s="529"/>
    </row>
    <row r="28" spans="1:7" ht="12.75">
      <c r="A28" s="124" t="s">
        <v>22</v>
      </c>
      <c r="B28" s="115">
        <v>123301</v>
      </c>
      <c r="C28" s="128">
        <v>127249</v>
      </c>
      <c r="D28" s="251">
        <f>(C28/B28-1)*100</f>
        <v>3.2019205034833353</v>
      </c>
      <c r="E28" s="155">
        <f>B28/B42*100</f>
        <v>83.055026034474636</v>
      </c>
      <c r="F28" s="155">
        <f>C28/C42*100</f>
        <v>82.788885057546054</v>
      </c>
      <c r="G28" s="177"/>
    </row>
    <row r="29" spans="1:7" ht="12.75">
      <c r="A29" s="68" t="s">
        <v>23</v>
      </c>
      <c r="B29" s="105"/>
      <c r="C29" s="105"/>
      <c r="D29" s="119"/>
      <c r="E29" s="119"/>
      <c r="F29" s="119"/>
    </row>
    <row r="30" spans="1:7" ht="12.75">
      <c r="A30" s="125" t="s">
        <v>24</v>
      </c>
      <c r="B30" s="128">
        <v>20850</v>
      </c>
      <c r="C30" s="128">
        <f>19532+'F11'!D23</f>
        <v>21685</v>
      </c>
      <c r="D30" s="129">
        <f>(C30/B30-1)*100</f>
        <v>4.0047961630695461</v>
      </c>
      <c r="E30" s="130">
        <f>B30/B42*100</f>
        <v>14.044470789521545</v>
      </c>
      <c r="F30" s="130">
        <f>C30/C$42*100</f>
        <v>14.108377845585318</v>
      </c>
      <c r="G30" s="392"/>
    </row>
    <row r="31" spans="1:7" ht="12.75">
      <c r="A31" s="126" t="s">
        <v>25</v>
      </c>
      <c r="B31" s="105"/>
      <c r="C31" s="105"/>
      <c r="D31" s="132"/>
      <c r="E31" s="132"/>
      <c r="F31" s="132"/>
    </row>
    <row r="32" spans="1:7" ht="12.75">
      <c r="A32" s="125" t="s">
        <v>239</v>
      </c>
      <c r="B32" s="128">
        <v>4099</v>
      </c>
      <c r="C32" s="128">
        <v>4527</v>
      </c>
      <c r="D32" s="129">
        <f>(C32/B32-1)*100</f>
        <v>10.441571114906068</v>
      </c>
      <c r="E32" s="130">
        <f>B32/B42*100</f>
        <v>2.7610688616905907</v>
      </c>
      <c r="F32" s="130">
        <f>C32/C$42*100</f>
        <v>2.9452905928966904</v>
      </c>
    </row>
    <row r="33" spans="1:6" ht="12.75">
      <c r="A33" s="126" t="s">
        <v>26</v>
      </c>
      <c r="B33" s="105"/>
      <c r="C33" s="105"/>
      <c r="D33" s="132"/>
      <c r="E33" s="132"/>
      <c r="F33" s="132"/>
    </row>
    <row r="34" spans="1:6" ht="12.75">
      <c r="A34" s="125" t="s">
        <v>478</v>
      </c>
      <c r="B34" s="128" t="s">
        <v>491</v>
      </c>
      <c r="C34" s="128">
        <v>0</v>
      </c>
      <c r="D34" s="129">
        <f>IFERROR((C34/B34-1)*100,0)</f>
        <v>0</v>
      </c>
      <c r="E34" s="130">
        <v>0</v>
      </c>
      <c r="F34" s="130">
        <f>C34/C$42*100</f>
        <v>0</v>
      </c>
    </row>
    <row r="35" spans="1:6" ht="12.75">
      <c r="A35" s="126" t="s">
        <v>480</v>
      </c>
      <c r="B35" s="105"/>
      <c r="C35" s="105"/>
      <c r="D35" s="132"/>
      <c r="E35" s="132"/>
      <c r="F35" s="132"/>
    </row>
    <row r="36" spans="1:6" ht="12.75">
      <c r="A36" s="125" t="s">
        <v>27</v>
      </c>
      <c r="B36" s="128">
        <v>126</v>
      </c>
      <c r="C36" s="128">
        <v>135</v>
      </c>
      <c r="D36" s="129">
        <f>(C36/B36-1)*100</f>
        <v>7.1428571428571397</v>
      </c>
      <c r="E36" s="130">
        <f>B36/B$42*100</f>
        <v>8.4873060886317242E-2</v>
      </c>
      <c r="F36" s="130">
        <f>C36/C$42*100</f>
        <v>8.7831727422366515E-2</v>
      </c>
    </row>
    <row r="37" spans="1:6" ht="12.75">
      <c r="A37" s="126" t="s">
        <v>28</v>
      </c>
      <c r="B37" s="131"/>
      <c r="C37" s="131"/>
      <c r="D37" s="132"/>
      <c r="E37" s="132"/>
      <c r="F37" s="132"/>
    </row>
    <row r="38" spans="1:6" ht="12.75">
      <c r="A38" s="125" t="s">
        <v>479</v>
      </c>
      <c r="B38" s="128">
        <v>11</v>
      </c>
      <c r="C38" s="128">
        <v>7</v>
      </c>
      <c r="D38" s="129">
        <f>(C38/B38-1)*100</f>
        <v>-36.363636363636367</v>
      </c>
      <c r="E38" s="130">
        <f>B38/B$42*100</f>
        <v>7.40955293451976E-3</v>
      </c>
      <c r="F38" s="130">
        <f>C38/C$42*100</f>
        <v>4.5542377181967825E-3</v>
      </c>
    </row>
    <row r="39" spans="1:6" ht="12.75">
      <c r="A39" s="126" t="s">
        <v>481</v>
      </c>
      <c r="B39" s="131"/>
      <c r="C39" s="131"/>
      <c r="D39" s="132"/>
      <c r="E39" s="132"/>
      <c r="F39" s="132"/>
    </row>
    <row r="40" spans="1:6" ht="12.75">
      <c r="A40" s="125" t="s">
        <v>31</v>
      </c>
      <c r="B40" s="128">
        <v>70</v>
      </c>
      <c r="C40" s="128">
        <v>100</v>
      </c>
      <c r="D40" s="129">
        <f>(C40/B40-1)*100</f>
        <v>42.857142857142861</v>
      </c>
      <c r="E40" s="130">
        <f>B40/B$42*100</f>
        <v>4.7151700492398474E-2</v>
      </c>
      <c r="F40" s="130">
        <f>C40/C$42*100</f>
        <v>6.5060538831382603E-2</v>
      </c>
    </row>
    <row r="41" spans="1:6" ht="13.5" thickBot="1">
      <c r="A41" s="68" t="s">
        <v>32</v>
      </c>
      <c r="B41" s="105"/>
      <c r="C41" s="105"/>
      <c r="D41" s="119"/>
      <c r="E41" s="119"/>
      <c r="F41" s="221"/>
    </row>
    <row r="42" spans="1:6" ht="15" thickBot="1">
      <c r="A42" s="333" t="s">
        <v>8</v>
      </c>
      <c r="B42" s="334">
        <f>SUM(B28:B41)</f>
        <v>148457</v>
      </c>
      <c r="C42" s="334">
        <f>SUM(C28:C41)</f>
        <v>153703</v>
      </c>
      <c r="D42" s="331">
        <f>(C42/B42-1)*100</f>
        <v>3.533683154044609</v>
      </c>
      <c r="E42" s="318">
        <f>SUM(E28,E30,E32,E34,E36,E38,E40)</f>
        <v>100</v>
      </c>
      <c r="F42" s="318">
        <f>SUM(F28,F30,F32,F34,F36,F38,F40)</f>
        <v>100.00000000000003</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election activeCell="A3" sqref="A3:H3"/>
    </sheetView>
  </sheetViews>
  <sheetFormatPr defaultColWidth="9.140625" defaultRowHeight="12"/>
  <cols>
    <col min="1" max="1" width="23.140625" style="58" customWidth="1"/>
    <col min="2" max="2" width="8.42578125" style="399" bestFit="1" customWidth="1"/>
    <col min="3" max="3" width="17.28515625" style="399" customWidth="1"/>
    <col min="4" max="4" width="9.7109375" style="58" customWidth="1"/>
    <col min="5" max="5" width="20.42578125" style="58" customWidth="1"/>
    <col min="6" max="6" width="16" style="58" customWidth="1"/>
    <col min="7" max="7" width="8.5703125" style="58" customWidth="1"/>
    <col min="8" max="8" width="19.5703125" style="58" customWidth="1"/>
    <col min="9" max="16384" width="9.140625" style="58"/>
  </cols>
  <sheetData>
    <row r="2" spans="1:42" s="56" customFormat="1" ht="15.75" customHeight="1">
      <c r="A2" s="524" t="s">
        <v>287</v>
      </c>
      <c r="B2" s="524"/>
      <c r="C2" s="524"/>
      <c r="D2" s="524"/>
      <c r="E2" s="524"/>
      <c r="F2" s="524"/>
      <c r="G2" s="524"/>
      <c r="H2" s="524"/>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25" t="s">
        <v>171</v>
      </c>
      <c r="B3" s="525"/>
      <c r="C3" s="525"/>
      <c r="D3" s="525"/>
      <c r="E3" s="525"/>
      <c r="F3" s="525"/>
      <c r="G3" s="525"/>
      <c r="H3" s="52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27" t="s">
        <v>11</v>
      </c>
      <c r="H5" s="528"/>
    </row>
    <row r="6" spans="1:42" ht="12" customHeight="1">
      <c r="A6" s="283" t="s">
        <v>252</v>
      </c>
      <c r="B6" s="339" t="s">
        <v>345</v>
      </c>
      <c r="C6" s="345" t="s">
        <v>243</v>
      </c>
      <c r="D6" s="339" t="s">
        <v>345</v>
      </c>
      <c r="E6" s="345" t="s">
        <v>243</v>
      </c>
      <c r="F6" s="285" t="s">
        <v>13</v>
      </c>
      <c r="G6" s="527" t="s">
        <v>13</v>
      </c>
      <c r="H6" s="528"/>
    </row>
    <row r="7" spans="1:42" ht="12" customHeight="1">
      <c r="A7" s="335" t="s">
        <v>34</v>
      </c>
      <c r="B7" s="339"/>
      <c r="C7" s="345"/>
      <c r="D7" s="339"/>
      <c r="E7" s="345"/>
      <c r="F7" s="276" t="s">
        <v>49</v>
      </c>
      <c r="G7" s="530" t="s">
        <v>17</v>
      </c>
      <c r="H7" s="531"/>
    </row>
    <row r="8" spans="1:42" ht="12" customHeight="1">
      <c r="A8" s="276"/>
      <c r="B8" s="343" t="s">
        <v>207</v>
      </c>
      <c r="C8" s="273" t="s">
        <v>244</v>
      </c>
      <c r="D8" s="343" t="s">
        <v>207</v>
      </c>
      <c r="E8" s="273" t="s">
        <v>244</v>
      </c>
      <c r="F8" s="276" t="s">
        <v>18</v>
      </c>
      <c r="G8" s="530" t="s">
        <v>18</v>
      </c>
      <c r="H8" s="531"/>
    </row>
    <row r="9" spans="1:42" ht="12.75" thickBot="1">
      <c r="A9" s="60" t="str">
        <f>' F4'!A10</f>
        <v>Janar-Gusht/January-August</v>
      </c>
      <c r="B9" s="400"/>
      <c r="C9" s="401">
        <v>2024</v>
      </c>
      <c r="D9" s="65"/>
      <c r="E9" s="61">
        <v>2025</v>
      </c>
      <c r="F9" s="61" t="s">
        <v>452</v>
      </c>
      <c r="G9" s="61">
        <v>2024</v>
      </c>
      <c r="H9" s="205">
        <v>2025</v>
      </c>
    </row>
    <row r="10" spans="1:42" ht="15.75" thickBot="1">
      <c r="A10" s="529" t="s">
        <v>308</v>
      </c>
      <c r="B10" s="529"/>
      <c r="C10" s="529"/>
      <c r="D10" s="529"/>
      <c r="E10" s="529"/>
      <c r="F10" s="529"/>
      <c r="G10" s="529"/>
      <c r="H10" s="529"/>
    </row>
    <row r="11" spans="1:42" ht="15">
      <c r="A11" s="111" t="s">
        <v>250</v>
      </c>
      <c r="B11" s="494">
        <v>2595</v>
      </c>
      <c r="C11" s="402">
        <v>3039063</v>
      </c>
      <c r="D11" s="242">
        <v>5558</v>
      </c>
      <c r="E11" s="242">
        <v>2889383.2215861063</v>
      </c>
      <c r="F11" s="140">
        <f t="shared" ref="F11:F12" si="0">(E11/C11-1)*100</f>
        <v>-4.9251949832528563</v>
      </c>
      <c r="G11" s="140">
        <f>C11/C13*100</f>
        <v>60.298821191411754</v>
      </c>
      <c r="H11" s="140">
        <f>E11/E$13*100</f>
        <v>54.657375882249411</v>
      </c>
      <c r="I11" s="392"/>
      <c r="J11" s="439"/>
      <c r="L11" s="392"/>
      <c r="M11" s="392"/>
    </row>
    <row r="12" spans="1:42" ht="15.75" thickBot="1">
      <c r="A12" s="236" t="s">
        <v>251</v>
      </c>
      <c r="B12" s="495">
        <v>42955</v>
      </c>
      <c r="C12" s="403">
        <v>2000941</v>
      </c>
      <c r="D12" s="265">
        <v>51133</v>
      </c>
      <c r="E12" s="265">
        <v>2396972.3250300004</v>
      </c>
      <c r="F12" s="140">
        <f t="shared" si="0"/>
        <v>19.792253995994912</v>
      </c>
      <c r="G12" s="218">
        <f>C12/C13*100</f>
        <v>39.701178808588246</v>
      </c>
      <c r="H12" s="140">
        <f>E12/E$13*100</f>
        <v>45.342624117750582</v>
      </c>
      <c r="L12" s="392"/>
      <c r="M12" s="392"/>
    </row>
    <row r="13" spans="1:42" ht="15" thickBot="1">
      <c r="A13" s="329" t="s">
        <v>8</v>
      </c>
      <c r="B13" s="336">
        <f t="shared" ref="B13:C13" si="1">SUM(B11:B12)</f>
        <v>45550</v>
      </c>
      <c r="C13" s="336">
        <f t="shared" si="1"/>
        <v>5040004</v>
      </c>
      <c r="D13" s="336">
        <f>SUM(D11:D12)</f>
        <v>56691</v>
      </c>
      <c r="E13" s="336">
        <f>SUM(E11:E12)</f>
        <v>5286355.5466161072</v>
      </c>
      <c r="F13" s="337">
        <f>(E13/C13-1)*100</f>
        <v>4.8879236329198772</v>
      </c>
      <c r="G13" s="338">
        <f>SUM(G11:G12)</f>
        <v>100</v>
      </c>
      <c r="H13" s="338">
        <f>SUM(H11:H12)</f>
        <v>100</v>
      </c>
      <c r="J13" s="392"/>
    </row>
    <row r="14" spans="1:42" s="65" customFormat="1" ht="14.25">
      <c r="A14" s="136"/>
      <c r="B14" s="404"/>
      <c r="C14" s="405"/>
      <c r="D14" s="137"/>
      <c r="F14" s="138"/>
      <c r="G14" s="138"/>
      <c r="H14" s="138"/>
    </row>
    <row r="15" spans="1:42" ht="24">
      <c r="A15" s="283" t="s">
        <v>252</v>
      </c>
      <c r="B15" s="414" t="s">
        <v>345</v>
      </c>
      <c r="C15" s="273" t="s">
        <v>243</v>
      </c>
      <c r="D15" s="339" t="s">
        <v>345</v>
      </c>
      <c r="E15" s="345" t="s">
        <v>243</v>
      </c>
      <c r="F15" s="340" t="s">
        <v>209</v>
      </c>
      <c r="G15" s="341" t="s">
        <v>205</v>
      </c>
      <c r="H15" s="342"/>
    </row>
    <row r="16" spans="1:42" ht="24.75">
      <c r="A16" s="335" t="s">
        <v>34</v>
      </c>
      <c r="B16" s="339" t="s">
        <v>207</v>
      </c>
      <c r="C16" s="345" t="s">
        <v>244</v>
      </c>
      <c r="D16" s="343" t="s">
        <v>207</v>
      </c>
      <c r="E16" s="273" t="s">
        <v>244</v>
      </c>
      <c r="F16" s="344" t="s">
        <v>208</v>
      </c>
      <c r="G16" s="530" t="s">
        <v>206</v>
      </c>
      <c r="H16" s="531"/>
    </row>
    <row r="17" spans="1:13" s="65" customFormat="1" ht="12.75" thickBot="1">
      <c r="A17" s="60" t="str">
        <f>' F4'!A10</f>
        <v>Janar-Gusht/January-August</v>
      </c>
      <c r="B17" s="400"/>
      <c r="C17" s="401">
        <v>2024</v>
      </c>
      <c r="E17" s="61">
        <v>2025</v>
      </c>
      <c r="F17" s="61" t="s">
        <v>452</v>
      </c>
      <c r="G17" s="61">
        <v>2024</v>
      </c>
      <c r="H17" s="205">
        <v>2025</v>
      </c>
    </row>
    <row r="18" spans="1:13" ht="15.75" thickBot="1">
      <c r="A18" s="529" t="s">
        <v>316</v>
      </c>
      <c r="B18" s="529"/>
      <c r="C18" s="529"/>
      <c r="D18" s="529"/>
      <c r="E18" s="529"/>
      <c r="F18" s="529"/>
      <c r="G18" s="529"/>
      <c r="H18" s="529"/>
    </row>
    <row r="19" spans="1:13" ht="15">
      <c r="A19" s="111" t="s">
        <v>250</v>
      </c>
      <c r="B19" s="148">
        <v>343</v>
      </c>
      <c r="C19" s="402">
        <v>634783</v>
      </c>
      <c r="D19" s="242">
        <v>530</v>
      </c>
      <c r="E19" s="242">
        <v>943990.11</v>
      </c>
      <c r="F19" s="140">
        <f>(E19/C19-1)*100</f>
        <v>48.7106790824581</v>
      </c>
      <c r="G19" s="140">
        <f>C19/C21*100</f>
        <v>79.057240818441215</v>
      </c>
      <c r="H19" s="140">
        <f>E19/E21*100</f>
        <v>69.466253466661769</v>
      </c>
      <c r="L19" s="392"/>
      <c r="M19" s="392"/>
    </row>
    <row r="20" spans="1:13" ht="15.75" thickBot="1">
      <c r="A20" s="236" t="s">
        <v>251</v>
      </c>
      <c r="B20" s="406">
        <v>32</v>
      </c>
      <c r="C20" s="403">
        <v>168158</v>
      </c>
      <c r="D20" s="265">
        <v>44</v>
      </c>
      <c r="E20" s="265">
        <v>414928.88</v>
      </c>
      <c r="F20" s="140">
        <f>(E20/C20-1)*100</f>
        <v>146.74941424136824</v>
      </c>
      <c r="G20" s="218">
        <f>C20/C21*100</f>
        <v>20.942759181558795</v>
      </c>
      <c r="H20" s="218">
        <f>E20/E21*100</f>
        <v>30.533746533338242</v>
      </c>
      <c r="L20" s="392"/>
      <c r="M20" s="392"/>
    </row>
    <row r="21" spans="1:13" ht="15" thickBot="1">
      <c r="A21" s="329" t="s">
        <v>8</v>
      </c>
      <c r="B21" s="316">
        <f t="shared" ref="B21:C21" si="2">SUM(B19:B20)</f>
        <v>375</v>
      </c>
      <c r="C21" s="316">
        <f t="shared" si="2"/>
        <v>802941</v>
      </c>
      <c r="D21" s="316">
        <f>SUM(D19:D20)</f>
        <v>574</v>
      </c>
      <c r="E21" s="316">
        <f>SUM(E19:E20)</f>
        <v>1358918.99</v>
      </c>
      <c r="F21" s="338">
        <f>(E21/C21-1)*100</f>
        <v>69.242695291434856</v>
      </c>
      <c r="G21" s="338">
        <f>SUM(G19:G20)</f>
        <v>100.00000000000001</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13:H13" formula="1"/>
    <ignoredError sqref="A9 A17"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election activeCell="G3" sqref="G3"/>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7" customWidth="1"/>
    <col min="8" max="16384" width="9.140625" style="58"/>
  </cols>
  <sheetData>
    <row r="2" spans="1:36" s="56" customFormat="1" ht="15.75">
      <c r="A2" s="526" t="s">
        <v>288</v>
      </c>
      <c r="B2" s="526"/>
      <c r="C2" s="526"/>
      <c r="D2" s="526"/>
      <c r="E2" s="526"/>
      <c r="F2" s="526"/>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25" t="s">
        <v>474</v>
      </c>
      <c r="B3" s="525"/>
      <c r="C3" s="525"/>
      <c r="D3" s="525"/>
      <c r="E3" s="525"/>
      <c r="F3" s="525"/>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27" t="s">
        <v>11</v>
      </c>
      <c r="F5" s="528"/>
    </row>
    <row r="6" spans="1:36" ht="14.25">
      <c r="A6" s="283" t="s">
        <v>252</v>
      </c>
      <c r="B6" s="527" t="s">
        <v>243</v>
      </c>
      <c r="C6" s="528"/>
      <c r="D6" s="285" t="s">
        <v>13</v>
      </c>
      <c r="E6" s="527" t="s">
        <v>13</v>
      </c>
      <c r="F6" s="528"/>
    </row>
    <row r="7" spans="1:36" ht="15">
      <c r="A7" s="335" t="s">
        <v>34</v>
      </c>
      <c r="B7" s="530" t="s">
        <v>244</v>
      </c>
      <c r="C7" s="531"/>
      <c r="D7" s="276" t="s">
        <v>49</v>
      </c>
      <c r="E7" s="530" t="s">
        <v>17</v>
      </c>
      <c r="F7" s="531"/>
    </row>
    <row r="8" spans="1:36">
      <c r="A8" s="276"/>
      <c r="B8" s="273"/>
      <c r="C8" s="304"/>
      <c r="D8" s="276" t="s">
        <v>18</v>
      </c>
      <c r="E8" s="530" t="s">
        <v>18</v>
      </c>
      <c r="F8" s="531"/>
    </row>
    <row r="9" spans="1:36" ht="12.75" thickBot="1">
      <c r="A9" s="60" t="str">
        <f>' F4'!A10</f>
        <v>Janar-Gusht/January-August</v>
      </c>
      <c r="B9" s="61">
        <v>2024</v>
      </c>
      <c r="C9" s="205">
        <v>2025</v>
      </c>
      <c r="D9" s="61" t="s">
        <v>452</v>
      </c>
      <c r="E9" s="61">
        <v>2024</v>
      </c>
      <c r="F9" s="205">
        <v>2025</v>
      </c>
    </row>
    <row r="10" spans="1:36" ht="15.75" thickBot="1">
      <c r="A10" s="529" t="s">
        <v>308</v>
      </c>
      <c r="B10" s="529"/>
      <c r="C10" s="529"/>
      <c r="D10" s="529"/>
      <c r="E10" s="529"/>
      <c r="F10" s="529"/>
    </row>
    <row r="11" spans="1:36" ht="15">
      <c r="A11" s="168" t="s">
        <v>297</v>
      </c>
      <c r="B11" s="139">
        <v>8059997</v>
      </c>
      <c r="C11" s="139">
        <v>7698335.9900000002</v>
      </c>
      <c r="D11" s="140">
        <f>(C11/B11-1)*100</f>
        <v>-4.487110975351472</v>
      </c>
      <c r="E11" s="140">
        <f>B11/B$23*100</f>
        <v>7.4612776670712604</v>
      </c>
      <c r="F11" s="140">
        <f>C11/C$23*100</f>
        <v>6.6916373083264276</v>
      </c>
    </row>
    <row r="12" spans="1:36" ht="15">
      <c r="A12" s="169" t="s">
        <v>41</v>
      </c>
      <c r="B12" s="139">
        <v>12833346</v>
      </c>
      <c r="C12" s="242">
        <v>13927471.82</v>
      </c>
      <c r="D12" s="140">
        <f>(C12/B12-1)*100</f>
        <v>8.5256473253351182</v>
      </c>
      <c r="E12" s="140">
        <f>B12/B$23*100</f>
        <v>11.880048826767343</v>
      </c>
      <c r="F12" s="140">
        <f>C12/C$23*100</f>
        <v>12.10619933482235</v>
      </c>
    </row>
    <row r="13" spans="1:36" ht="15">
      <c r="A13" s="169" t="s">
        <v>295</v>
      </c>
      <c r="B13" s="139">
        <v>12396726</v>
      </c>
      <c r="C13" s="139">
        <v>13396799.387161391</v>
      </c>
      <c r="D13" s="140">
        <f t="shared" ref="D13:D22" si="0">(C13/B13-1)*100</f>
        <v>8.0672379720370557</v>
      </c>
      <c r="E13" s="140">
        <f t="shared" ref="E13:E22" si="1">B13/B$23*100</f>
        <v>11.475862193075463</v>
      </c>
      <c r="F13" s="140">
        <f t="shared" ref="F13:F22" si="2">C13/C$23*100</f>
        <v>11.64492205948701</v>
      </c>
    </row>
    <row r="14" spans="1:36" ht="15">
      <c r="A14" s="169" t="s">
        <v>245</v>
      </c>
      <c r="B14" s="139">
        <v>12966491</v>
      </c>
      <c r="C14" s="139">
        <v>14848429.53081505</v>
      </c>
      <c r="D14" s="140">
        <f t="shared" si="0"/>
        <v>14.513861389446458</v>
      </c>
      <c r="E14" s="140">
        <f t="shared" si="1"/>
        <v>12.003303440259407</v>
      </c>
      <c r="F14" s="140">
        <f t="shared" si="2"/>
        <v>12.906724926987481</v>
      </c>
    </row>
    <row r="15" spans="1:36" ht="15">
      <c r="A15" s="170" t="s">
        <v>33</v>
      </c>
      <c r="B15" s="461" t="s">
        <v>491</v>
      </c>
      <c r="C15" s="139">
        <v>0</v>
      </c>
      <c r="D15" s="140">
        <f>IFERROR((C15/B15-1)*100,0)</f>
        <v>0</v>
      </c>
      <c r="E15" s="140">
        <v>0</v>
      </c>
      <c r="F15" s="140">
        <f t="shared" si="2"/>
        <v>0</v>
      </c>
    </row>
    <row r="16" spans="1:36" ht="15">
      <c r="A16" s="169" t="s">
        <v>253</v>
      </c>
      <c r="B16" s="460" t="s">
        <v>491</v>
      </c>
      <c r="C16" s="139">
        <v>0</v>
      </c>
      <c r="D16" s="140">
        <f>IFERROR((C16/B16-1)*100,0)</f>
        <v>0</v>
      </c>
      <c r="E16" s="140">
        <v>0</v>
      </c>
      <c r="F16" s="140">
        <f t="shared" si="2"/>
        <v>0</v>
      </c>
    </row>
    <row r="17" spans="1:6" ht="15">
      <c r="A17" s="169" t="s">
        <v>292</v>
      </c>
      <c r="B17" s="139">
        <v>9097644</v>
      </c>
      <c r="C17" s="139">
        <v>9940758.8830000013</v>
      </c>
      <c r="D17" s="140">
        <f t="shared" si="0"/>
        <v>9.2673980538258149</v>
      </c>
      <c r="E17" s="140">
        <f t="shared" si="1"/>
        <v>8.4218453183251629</v>
      </c>
      <c r="F17" s="140">
        <f t="shared" si="2"/>
        <v>8.6408222635344014</v>
      </c>
    </row>
    <row r="18" spans="1:6" ht="15">
      <c r="A18" s="169" t="s">
        <v>284</v>
      </c>
      <c r="B18" s="139">
        <v>12937560</v>
      </c>
      <c r="C18" s="139">
        <v>14029428.282542448</v>
      </c>
      <c r="D18" s="140">
        <f t="shared" si="0"/>
        <v>8.4395224643785127</v>
      </c>
      <c r="E18" s="140">
        <f t="shared" si="1"/>
        <v>11.976521516620224</v>
      </c>
      <c r="F18" s="140">
        <f t="shared" si="2"/>
        <v>12.194823119164871</v>
      </c>
    </row>
    <row r="19" spans="1:6" ht="15">
      <c r="A19" s="169" t="s">
        <v>254</v>
      </c>
      <c r="B19" s="139">
        <v>15656455</v>
      </c>
      <c r="C19" s="139">
        <v>16956921.586000048</v>
      </c>
      <c r="D19" s="140">
        <f t="shared" si="0"/>
        <v>8.3062646429223452</v>
      </c>
      <c r="E19" s="140">
        <f t="shared" si="1"/>
        <v>14.493449319770985</v>
      </c>
      <c r="F19" s="140">
        <f t="shared" si="2"/>
        <v>14.739492958821046</v>
      </c>
    </row>
    <row r="20" spans="1:6" ht="15">
      <c r="A20" s="169" t="s">
        <v>246</v>
      </c>
      <c r="B20" s="139">
        <v>3252629</v>
      </c>
      <c r="C20" s="139">
        <v>3497405.1100000013</v>
      </c>
      <c r="D20" s="140">
        <f t="shared" si="0"/>
        <v>7.5254850768409653</v>
      </c>
      <c r="E20" s="140">
        <f t="shared" si="1"/>
        <v>3.0110145347409345</v>
      </c>
      <c r="F20" s="140">
        <f t="shared" si="2"/>
        <v>3.0400552206097591</v>
      </c>
    </row>
    <row r="21" spans="1:6" ht="15">
      <c r="A21" s="169" t="s">
        <v>247</v>
      </c>
      <c r="B21" s="139">
        <v>10541480</v>
      </c>
      <c r="C21" s="139">
        <v>10666174.430000078</v>
      </c>
      <c r="D21" s="140">
        <f t="shared" si="0"/>
        <v>1.1828930093314982</v>
      </c>
      <c r="E21" s="140">
        <f t="shared" si="1"/>
        <v>9.7584291038667068</v>
      </c>
      <c r="F21" s="140">
        <f t="shared" si="2"/>
        <v>9.2713764176595621</v>
      </c>
    </row>
    <row r="22" spans="1:6" ht="15.75" thickBot="1">
      <c r="A22" s="217" t="s">
        <v>248</v>
      </c>
      <c r="B22" s="229">
        <v>10282026</v>
      </c>
      <c r="C22" s="229">
        <v>10082405.965000028</v>
      </c>
      <c r="D22" s="218">
        <f t="shared" si="0"/>
        <v>-1.9414465106387779</v>
      </c>
      <c r="E22" s="218">
        <f t="shared" si="1"/>
        <v>9.5182480795025164</v>
      </c>
      <c r="F22" s="218">
        <f t="shared" si="2"/>
        <v>8.7639463905870763</v>
      </c>
    </row>
    <row r="23" spans="1:6" ht="15" thickBot="1">
      <c r="A23" s="319" t="s">
        <v>8</v>
      </c>
      <c r="B23" s="316">
        <f>SUM(B11:B22)</f>
        <v>108024354</v>
      </c>
      <c r="C23" s="316">
        <f>SUM(C11:C22)</f>
        <v>115044130.98451906</v>
      </c>
      <c r="D23" s="338">
        <f>(C23/B23-1)*100</f>
        <v>6.4983281311907337</v>
      </c>
      <c r="E23" s="338">
        <f>SUM(E11:E22)</f>
        <v>100</v>
      </c>
      <c r="F23" s="338">
        <f>SUM(F11:F22)</f>
        <v>99.999999999999986</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election activeCell="I3" sqref="I3"/>
    </sheetView>
  </sheetViews>
  <sheetFormatPr defaultColWidth="9.140625" defaultRowHeight="12.75"/>
  <cols>
    <col min="1" max="1" width="29" style="102" bestFit="1" customWidth="1"/>
    <col min="2" max="2" width="9.5703125" style="102" bestFit="1" customWidth="1"/>
    <col min="3" max="3" width="12.5703125" style="102" bestFit="1" customWidth="1"/>
    <col min="4" max="4" width="9.85546875" style="102" bestFit="1" customWidth="1"/>
    <col min="5" max="5" width="18.85546875" style="102"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24" t="s">
        <v>289</v>
      </c>
      <c r="B2" s="524"/>
      <c r="C2" s="524"/>
      <c r="D2" s="524"/>
      <c r="E2" s="524"/>
      <c r="F2" s="524"/>
      <c r="G2" s="524"/>
      <c r="H2" s="524"/>
    </row>
    <row r="3" spans="1:13" ht="15.75">
      <c r="A3" s="525" t="s">
        <v>475</v>
      </c>
      <c r="B3" s="525"/>
      <c r="C3" s="525"/>
      <c r="D3" s="525"/>
      <c r="E3" s="525"/>
      <c r="F3" s="525"/>
      <c r="G3" s="525"/>
      <c r="H3" s="525"/>
    </row>
    <row r="5" spans="1:13" ht="14.25" customHeight="1">
      <c r="A5" s="285"/>
      <c r="B5" s="285"/>
      <c r="C5" s="273"/>
      <c r="D5" s="346"/>
      <c r="E5" s="304"/>
      <c r="F5" s="340" t="s">
        <v>210</v>
      </c>
      <c r="G5" s="527" t="s">
        <v>11</v>
      </c>
      <c r="H5" s="528"/>
    </row>
    <row r="6" spans="1:13">
      <c r="A6" s="347" t="s">
        <v>252</v>
      </c>
      <c r="B6" s="285" t="s">
        <v>203</v>
      </c>
      <c r="C6" s="341" t="s">
        <v>243</v>
      </c>
      <c r="D6" s="285" t="s">
        <v>203</v>
      </c>
      <c r="E6" s="348" t="s">
        <v>293</v>
      </c>
      <c r="F6" s="285" t="s">
        <v>211</v>
      </c>
      <c r="G6" s="527" t="s">
        <v>14</v>
      </c>
      <c r="H6" s="528"/>
    </row>
    <row r="7" spans="1:13" ht="15" customHeight="1">
      <c r="A7" s="349" t="s">
        <v>34</v>
      </c>
      <c r="B7" s="276" t="s">
        <v>204</v>
      </c>
      <c r="C7" s="267" t="s">
        <v>244</v>
      </c>
      <c r="D7" s="276" t="s">
        <v>204</v>
      </c>
      <c r="E7" s="350" t="s">
        <v>294</v>
      </c>
      <c r="F7" s="276" t="s">
        <v>212</v>
      </c>
      <c r="G7" s="530" t="s">
        <v>17</v>
      </c>
      <c r="H7" s="531"/>
    </row>
    <row r="8" spans="1:13">
      <c r="A8" s="276"/>
      <c r="B8" s="276"/>
      <c r="C8" s="273"/>
      <c r="D8" s="346"/>
      <c r="E8" s="304"/>
      <c r="F8" s="276" t="s">
        <v>18</v>
      </c>
      <c r="G8" s="530" t="s">
        <v>18</v>
      </c>
      <c r="H8" s="531"/>
    </row>
    <row r="9" spans="1:13" ht="13.5" thickBot="1">
      <c r="A9" s="60" t="str">
        <f>' F4'!A10</f>
        <v>Janar-Gusht/January-August</v>
      </c>
      <c r="B9" s="542">
        <v>2024</v>
      </c>
      <c r="C9" s="542"/>
      <c r="D9" s="542">
        <v>2025</v>
      </c>
      <c r="E9" s="542"/>
      <c r="F9" s="61" t="s">
        <v>452</v>
      </c>
      <c r="G9" s="61">
        <v>2024</v>
      </c>
      <c r="H9" s="205">
        <v>2025</v>
      </c>
    </row>
    <row r="10" spans="1:13" ht="15.75" thickBot="1">
      <c r="A10" s="529" t="s">
        <v>316</v>
      </c>
      <c r="B10" s="529"/>
      <c r="C10" s="529"/>
      <c r="D10" s="529"/>
      <c r="E10" s="529"/>
      <c r="F10" s="529"/>
      <c r="G10" s="529"/>
      <c r="H10" s="529"/>
    </row>
    <row r="11" spans="1:13" ht="15">
      <c r="A11" s="168" t="s">
        <v>297</v>
      </c>
      <c r="B11" s="139">
        <v>1728</v>
      </c>
      <c r="C11" s="139">
        <v>2263391</v>
      </c>
      <c r="D11" s="139">
        <v>2005</v>
      </c>
      <c r="E11" s="139">
        <v>3227364.9000000004</v>
      </c>
      <c r="F11" s="140">
        <f>(E11/C11-1)*100</f>
        <v>42.589808831085762</v>
      </c>
      <c r="G11" s="140">
        <f>C11/C$24*100</f>
        <v>4.8024545108634795</v>
      </c>
      <c r="H11" s="140">
        <f>E11/E$24*100</f>
        <v>5.7152860497351003</v>
      </c>
      <c r="L11" s="415"/>
      <c r="M11" s="428"/>
    </row>
    <row r="12" spans="1:13" ht="15">
      <c r="A12" s="169" t="s">
        <v>41</v>
      </c>
      <c r="B12" s="139">
        <v>23413</v>
      </c>
      <c r="C12" s="139">
        <v>5811596</v>
      </c>
      <c r="D12" s="139">
        <v>30958</v>
      </c>
      <c r="E12" s="139">
        <v>9315057.0099999998</v>
      </c>
      <c r="F12" s="140">
        <f>(E12/C12-1)*100</f>
        <v>60.283973799968194</v>
      </c>
      <c r="G12" s="140">
        <f>C12/C$24*100</f>
        <v>12.331022534558173</v>
      </c>
      <c r="H12" s="140">
        <f t="shared" ref="H12:H23" si="0">E12/E$24*100</f>
        <v>16.49587729659579</v>
      </c>
      <c r="L12" s="415"/>
      <c r="M12" s="428"/>
    </row>
    <row r="13" spans="1:13" ht="15">
      <c r="A13" s="169" t="s">
        <v>295</v>
      </c>
      <c r="B13" s="141">
        <v>9011</v>
      </c>
      <c r="C13" s="141">
        <v>4357442</v>
      </c>
      <c r="D13" s="141">
        <v>10063</v>
      </c>
      <c r="E13" s="141">
        <v>5377864.9699999988</v>
      </c>
      <c r="F13" s="140">
        <f t="shared" ref="F13:F23" si="1">(E13/C13-1)*100</f>
        <v>23.417935798112708</v>
      </c>
      <c r="G13" s="140">
        <f t="shared" ref="G13:G23" si="2">C13/C$24*100</f>
        <v>9.2456040466388636</v>
      </c>
      <c r="H13" s="140">
        <f t="shared" si="0"/>
        <v>9.5235703407445698</v>
      </c>
      <c r="L13" s="415"/>
      <c r="M13" s="428"/>
    </row>
    <row r="14" spans="1:13" s="103" customFormat="1" ht="15">
      <c r="A14" s="169" t="s">
        <v>245</v>
      </c>
      <c r="B14" s="139">
        <v>30069</v>
      </c>
      <c r="C14" s="139">
        <v>6265157</v>
      </c>
      <c r="D14" s="139">
        <v>28456</v>
      </c>
      <c r="E14" s="139">
        <v>6818800.0299999993</v>
      </c>
      <c r="F14" s="140">
        <f t="shared" si="1"/>
        <v>8.836858038832851</v>
      </c>
      <c r="G14" s="140">
        <f t="shared" si="2"/>
        <v>13.293386558450532</v>
      </c>
      <c r="H14" s="140">
        <f t="shared" si="0"/>
        <v>12.075297927232299</v>
      </c>
      <c r="J14" s="241"/>
      <c r="K14" s="241"/>
      <c r="L14" s="415"/>
      <c r="M14" s="428"/>
    </row>
    <row r="15" spans="1:13" s="103" customFormat="1" ht="15">
      <c r="A15" s="170" t="s">
        <v>33</v>
      </c>
      <c r="B15" s="141">
        <v>14</v>
      </c>
      <c r="C15" s="141">
        <v>29281</v>
      </c>
      <c r="D15" s="141">
        <v>22</v>
      </c>
      <c r="E15" s="141">
        <v>18840.38</v>
      </c>
      <c r="F15" s="140">
        <f t="shared" si="1"/>
        <v>-35.656637409924521</v>
      </c>
      <c r="G15" s="140">
        <f t="shared" si="2"/>
        <v>6.2128315669980824E-2</v>
      </c>
      <c r="H15" s="140">
        <f t="shared" si="0"/>
        <v>3.3364111069593701E-2</v>
      </c>
      <c r="J15" s="241"/>
      <c r="K15" s="241"/>
      <c r="L15" s="415"/>
      <c r="M15" s="428"/>
    </row>
    <row r="16" spans="1:13" s="103" customFormat="1" ht="15">
      <c r="A16" s="169" t="s">
        <v>253</v>
      </c>
      <c r="B16" s="141">
        <v>212</v>
      </c>
      <c r="C16" s="141">
        <v>594845</v>
      </c>
      <c r="D16" s="141">
        <v>55</v>
      </c>
      <c r="E16" s="141">
        <v>146119</v>
      </c>
      <c r="F16" s="140">
        <f t="shared" si="1"/>
        <v>-75.435785792937665</v>
      </c>
      <c r="G16" s="140">
        <f t="shared" si="2"/>
        <v>1.2621398837030751</v>
      </c>
      <c r="H16" s="140">
        <f t="shared" si="0"/>
        <v>0.25875967179950521</v>
      </c>
      <c r="J16" s="241"/>
      <c r="K16" s="241"/>
      <c r="L16" s="415"/>
      <c r="M16" s="428"/>
    </row>
    <row r="17" spans="1:13" s="58" customFormat="1" ht="15">
      <c r="A17" s="169" t="s">
        <v>292</v>
      </c>
      <c r="B17" s="139">
        <v>4482</v>
      </c>
      <c r="C17" s="139">
        <v>2576826</v>
      </c>
      <c r="D17" s="139">
        <v>4665</v>
      </c>
      <c r="E17" s="139">
        <v>2927159.94</v>
      </c>
      <c r="F17" s="140">
        <f t="shared" si="1"/>
        <v>13.595560584998756</v>
      </c>
      <c r="G17" s="140">
        <f t="shared" si="2"/>
        <v>5.46749971498972</v>
      </c>
      <c r="H17" s="140">
        <f t="shared" si="0"/>
        <v>5.1836581510895865</v>
      </c>
      <c r="J17" s="69"/>
      <c r="K17" s="69"/>
      <c r="L17" s="415"/>
      <c r="M17" s="428"/>
    </row>
    <row r="18" spans="1:13" s="103" customFormat="1" ht="15">
      <c r="A18" s="169" t="s">
        <v>284</v>
      </c>
      <c r="B18" s="141">
        <v>20759</v>
      </c>
      <c r="C18" s="141">
        <v>5815729</v>
      </c>
      <c r="D18" s="141">
        <v>26370</v>
      </c>
      <c r="E18" s="141">
        <v>7055312.3499999987</v>
      </c>
      <c r="F18" s="140">
        <f t="shared" si="1"/>
        <v>21.314324481075353</v>
      </c>
      <c r="G18" s="140">
        <f t="shared" si="2"/>
        <v>12.33979191841337</v>
      </c>
      <c r="H18" s="140">
        <f t="shared" si="0"/>
        <v>12.49413360431563</v>
      </c>
      <c r="J18" s="241"/>
      <c r="K18" s="241"/>
      <c r="L18" s="415"/>
      <c r="M18" s="428"/>
    </row>
    <row r="19" spans="1:13" s="103" customFormat="1" ht="15">
      <c r="A19" s="169" t="s">
        <v>254</v>
      </c>
      <c r="B19" s="141">
        <v>18011</v>
      </c>
      <c r="C19" s="141">
        <v>5038271</v>
      </c>
      <c r="D19" s="141">
        <v>17616</v>
      </c>
      <c r="E19" s="141">
        <v>8390021.9199999999</v>
      </c>
      <c r="F19" s="140">
        <f t="shared" si="1"/>
        <v>66.525816495381051</v>
      </c>
      <c r="G19" s="140">
        <f t="shared" si="2"/>
        <v>10.690184458143845</v>
      </c>
      <c r="H19" s="140">
        <f t="shared" si="0"/>
        <v>14.857748262784817</v>
      </c>
      <c r="J19" s="241"/>
      <c r="K19" s="241"/>
      <c r="L19" s="415"/>
      <c r="M19" s="428"/>
    </row>
    <row r="20" spans="1:13" s="103" customFormat="1" ht="15">
      <c r="A20" s="169" t="s">
        <v>246</v>
      </c>
      <c r="B20" s="141">
        <v>977</v>
      </c>
      <c r="C20" s="141">
        <v>1776382</v>
      </c>
      <c r="D20" s="141">
        <v>709</v>
      </c>
      <c r="E20" s="141">
        <v>1095976.4100000001</v>
      </c>
      <c r="F20" s="140">
        <f t="shared" si="1"/>
        <v>-38.302886991649309</v>
      </c>
      <c r="G20" s="140">
        <f t="shared" si="2"/>
        <v>3.7691206463738212</v>
      </c>
      <c r="H20" s="140">
        <f t="shared" si="0"/>
        <v>1.940846133299571</v>
      </c>
      <c r="J20" s="241"/>
      <c r="K20" s="241"/>
      <c r="L20" s="415"/>
      <c r="M20" s="428"/>
    </row>
    <row r="21" spans="1:13" ht="15">
      <c r="A21" s="169" t="s">
        <v>247</v>
      </c>
      <c r="B21" s="139">
        <v>27900</v>
      </c>
      <c r="C21" s="139">
        <v>3840860</v>
      </c>
      <c r="D21" s="139">
        <v>21165</v>
      </c>
      <c r="E21" s="141">
        <v>3508768.8700009999</v>
      </c>
      <c r="F21" s="140">
        <f t="shared" si="1"/>
        <v>-8.6462701061481013</v>
      </c>
      <c r="G21" s="140">
        <f t="shared" si="2"/>
        <v>8.1495223019774787</v>
      </c>
      <c r="H21" s="140">
        <f t="shared" si="0"/>
        <v>6.2136195923992057</v>
      </c>
      <c r="L21" s="415"/>
      <c r="M21" s="428"/>
    </row>
    <row r="22" spans="1:13" ht="15">
      <c r="A22" s="169" t="s">
        <v>248</v>
      </c>
      <c r="B22" s="139">
        <v>9248</v>
      </c>
      <c r="C22" s="139">
        <v>3800993</v>
      </c>
      <c r="D22" s="139">
        <v>9466</v>
      </c>
      <c r="E22" s="139">
        <v>4211379.9799999995</v>
      </c>
      <c r="F22" s="140">
        <f t="shared" si="1"/>
        <v>10.796835984701868</v>
      </c>
      <c r="G22" s="140">
        <f t="shared" si="2"/>
        <v>8.0649326513229536</v>
      </c>
      <c r="H22" s="140">
        <f t="shared" si="0"/>
        <v>7.4578617527344608</v>
      </c>
      <c r="L22" s="415"/>
      <c r="M22" s="428"/>
    </row>
    <row r="23" spans="1:13" ht="15.75" thickBot="1">
      <c r="A23" s="171" t="s">
        <v>255</v>
      </c>
      <c r="B23" s="216">
        <v>2633</v>
      </c>
      <c r="C23" s="216">
        <v>4959106</v>
      </c>
      <c r="D23" s="148">
        <f>'F11'!D23</f>
        <v>2153</v>
      </c>
      <c r="E23" s="406">
        <f>' F9'!D23</f>
        <v>4376334.5999999996</v>
      </c>
      <c r="F23" s="140">
        <f t="shared" si="1"/>
        <v>-11.751541507683051</v>
      </c>
      <c r="G23" s="140">
        <f t="shared" si="2"/>
        <v>10.522212458894707</v>
      </c>
      <c r="H23" s="140">
        <f t="shared" si="0"/>
        <v>7.7499771061998706</v>
      </c>
      <c r="J23" s="435"/>
      <c r="K23" s="435"/>
      <c r="L23" s="415"/>
      <c r="M23" s="428"/>
    </row>
    <row r="24" spans="1:13" ht="15" thickBot="1">
      <c r="A24" s="329" t="s">
        <v>8</v>
      </c>
      <c r="B24" s="351">
        <f t="shared" ref="B24:C24" si="3">SUM(B11:B23)</f>
        <v>148457</v>
      </c>
      <c r="C24" s="351">
        <f t="shared" si="3"/>
        <v>47129879</v>
      </c>
      <c r="D24" s="351">
        <f>SUM(D11:D23)</f>
        <v>153703</v>
      </c>
      <c r="E24" s="351">
        <f>SUM(E11:E23)</f>
        <v>56469000.360000998</v>
      </c>
      <c r="F24" s="352">
        <f>(E24/C24-1)*100</f>
        <v>19.81571257588206</v>
      </c>
      <c r="G24" s="353">
        <f>SUM(G11:G23)</f>
        <v>100</v>
      </c>
      <c r="H24" s="353">
        <f>SUM(H11:H23)</f>
        <v>100</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98" zoomScaleNormal="98" zoomScaleSheetLayoutView="98" workbookViewId="0">
      <selection activeCell="S5" sqref="S5"/>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11" t="s">
        <v>454</v>
      </c>
      <c r="E2" s="511"/>
      <c r="F2" s="511"/>
      <c r="G2" s="511"/>
      <c r="H2" s="511"/>
      <c r="I2" s="511"/>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486</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487</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488</v>
      </c>
      <c r="C28" s="185"/>
      <c r="D28" s="185"/>
    </row>
    <row r="29" spans="2:4" s="31" customFormat="1">
      <c r="B29" s="203" t="s">
        <v>489</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election activeCell="H3" sqref="H3"/>
    </sheetView>
  </sheetViews>
  <sheetFormatPr defaultRowHeight="12.75"/>
  <cols>
    <col min="1" max="1" width="21.42578125" bestFit="1" customWidth="1"/>
    <col min="2" max="3" width="21.140625" customWidth="1"/>
    <col min="4" max="4" width="13.7109375" bestFit="1" customWidth="1"/>
    <col min="5" max="5" width="21.140625" customWidth="1"/>
    <col min="7" max="8" width="12.28515625" style="437" bestFit="1" customWidth="1"/>
  </cols>
  <sheetData>
    <row r="1" spans="1:10" s="9" customFormat="1">
      <c r="G1" s="436"/>
      <c r="H1" s="436"/>
    </row>
    <row r="2" spans="1:10" s="9" customFormat="1" ht="15.75" customHeight="1">
      <c r="A2" s="544" t="s">
        <v>172</v>
      </c>
      <c r="B2" s="544"/>
      <c r="C2" s="544"/>
      <c r="D2" s="544"/>
      <c r="E2" s="544"/>
      <c r="G2" s="436"/>
      <c r="H2" s="436"/>
    </row>
    <row r="3" spans="1:10" s="9" customFormat="1" ht="15.75">
      <c r="A3" s="545" t="s">
        <v>173</v>
      </c>
      <c r="B3" s="545"/>
      <c r="C3" s="545"/>
      <c r="D3" s="545"/>
      <c r="E3" s="545"/>
      <c r="G3" s="436"/>
      <c r="H3" s="436"/>
    </row>
    <row r="4" spans="1:10" s="9" customFormat="1" ht="13.5" thickBot="1">
      <c r="G4" s="436"/>
      <c r="H4" s="436"/>
    </row>
    <row r="5" spans="1:10" s="9" customFormat="1" ht="15.75" customHeight="1">
      <c r="A5" s="367"/>
      <c r="B5" s="546" t="s">
        <v>256</v>
      </c>
      <c r="C5" s="547"/>
      <c r="D5" s="547"/>
      <c r="E5" s="548"/>
      <c r="G5" s="436"/>
      <c r="H5" s="436"/>
    </row>
    <row r="6" spans="1:10" s="9" customFormat="1" ht="15">
      <c r="A6" s="366"/>
      <c r="B6" s="549" t="s">
        <v>257</v>
      </c>
      <c r="C6" s="550"/>
      <c r="D6" s="550"/>
      <c r="E6" s="551"/>
      <c r="G6" s="436"/>
      <c r="H6" s="436"/>
    </row>
    <row r="7" spans="1:10" s="9" customFormat="1" ht="82.5" thickBot="1">
      <c r="A7" s="368" t="s">
        <v>258</v>
      </c>
      <c r="B7" s="369" t="s">
        <v>119</v>
      </c>
      <c r="C7" s="369" t="s">
        <v>120</v>
      </c>
      <c r="D7" s="370" t="s">
        <v>117</v>
      </c>
      <c r="E7" s="371" t="s">
        <v>165</v>
      </c>
      <c r="G7" s="436"/>
      <c r="H7" s="436"/>
    </row>
    <row r="8" spans="1:10" s="9" customFormat="1" ht="15.75" customHeight="1" thickBot="1">
      <c r="A8" s="552" t="str">
        <f>' F4'!A10</f>
        <v>Janar-Gusht/January-August</v>
      </c>
      <c r="B8" s="552"/>
      <c r="C8" s="552"/>
      <c r="D8" s="552"/>
      <c r="E8" s="382">
        <v>2025</v>
      </c>
      <c r="G8" s="436"/>
      <c r="H8" s="436"/>
    </row>
    <row r="9" spans="1:10" s="9" customFormat="1" ht="15.75" thickBot="1">
      <c r="A9" s="543" t="s">
        <v>317</v>
      </c>
      <c r="B9" s="543" t="s">
        <v>238</v>
      </c>
      <c r="C9" s="543"/>
      <c r="D9" s="543"/>
      <c r="E9" s="543"/>
      <c r="G9" s="436"/>
      <c r="H9" s="436"/>
    </row>
    <row r="10" spans="1:10" s="9" customFormat="1" ht="15">
      <c r="A10" s="168" t="s">
        <v>323</v>
      </c>
      <c r="B10" s="469">
        <v>6358091.6900000004</v>
      </c>
      <c r="C10" s="469">
        <v>1340244.3</v>
      </c>
      <c r="D10" s="52">
        <f>B10+C10</f>
        <v>7698335.9900000002</v>
      </c>
      <c r="E10" s="394">
        <f>C10/D10*100</f>
        <v>17.409532420265279</v>
      </c>
      <c r="F10" s="393"/>
      <c r="G10" s="436"/>
      <c r="H10" s="436"/>
      <c r="I10" s="434"/>
      <c r="J10" s="434"/>
    </row>
    <row r="11" spans="1:10" s="9" customFormat="1" ht="15">
      <c r="A11" s="169" t="s">
        <v>41</v>
      </c>
      <c r="B11" s="469">
        <v>7008008.1499999994</v>
      </c>
      <c r="C11" s="469">
        <v>6919463.6700000009</v>
      </c>
      <c r="D11" s="52">
        <f t="shared" ref="D11:D21" si="0">B11+C11</f>
        <v>13927471.82</v>
      </c>
      <c r="E11" s="394">
        <f>C11/D11*100</f>
        <v>49.68212292530778</v>
      </c>
      <c r="G11" s="436"/>
      <c r="H11" s="436"/>
      <c r="I11" s="434"/>
      <c r="J11" s="434"/>
    </row>
    <row r="12" spans="1:10" s="9" customFormat="1" ht="15.75" customHeight="1">
      <c r="A12" s="169" t="s">
        <v>295</v>
      </c>
      <c r="B12" s="469">
        <v>7205139.6171613857</v>
      </c>
      <c r="C12" s="469">
        <v>6191659.7699999996</v>
      </c>
      <c r="D12" s="52">
        <f t="shared" si="0"/>
        <v>13396799.387161385</v>
      </c>
      <c r="E12" s="394">
        <f>C12/D12*100</f>
        <v>46.217455312002961</v>
      </c>
      <c r="G12" s="436"/>
      <c r="H12" s="436"/>
      <c r="I12" s="434"/>
      <c r="J12" s="434"/>
    </row>
    <row r="13" spans="1:10" s="9" customFormat="1" ht="15">
      <c r="A13" s="169" t="s">
        <v>245</v>
      </c>
      <c r="B13" s="469">
        <v>7460189.5108150505</v>
      </c>
      <c r="C13" s="469">
        <v>7388240.0200000005</v>
      </c>
      <c r="D13" s="52">
        <f t="shared" si="0"/>
        <v>14848429.53081505</v>
      </c>
      <c r="E13" s="394">
        <f>C13/D13*100</f>
        <v>49.757720199749969</v>
      </c>
      <c r="G13" s="436"/>
      <c r="H13" s="436"/>
      <c r="I13" s="434"/>
      <c r="J13" s="434"/>
    </row>
    <row r="14" spans="1:10" s="9" customFormat="1" ht="14.25">
      <c r="A14" s="170" t="s">
        <v>33</v>
      </c>
      <c r="B14" s="496">
        <v>0</v>
      </c>
      <c r="C14" s="496">
        <v>0</v>
      </c>
      <c r="D14" s="497">
        <f t="shared" si="0"/>
        <v>0</v>
      </c>
      <c r="E14" s="498">
        <f>IF(C14&gt;0,C14/D14*100,0)</f>
        <v>0</v>
      </c>
      <c r="G14" s="436"/>
      <c r="H14" s="436"/>
      <c r="I14" s="434"/>
      <c r="J14" s="434"/>
    </row>
    <row r="15" spans="1:10" s="9" customFormat="1" ht="14.25">
      <c r="A15" s="169" t="s">
        <v>253</v>
      </c>
      <c r="B15" s="496">
        <v>0</v>
      </c>
      <c r="C15" s="496">
        <v>0</v>
      </c>
      <c r="D15" s="497">
        <f t="shared" si="0"/>
        <v>0</v>
      </c>
      <c r="E15" s="498">
        <v>0</v>
      </c>
      <c r="G15" s="436"/>
      <c r="H15" s="436"/>
      <c r="I15" s="434"/>
      <c r="J15" s="434"/>
    </row>
    <row r="16" spans="1:10" s="58" customFormat="1" ht="15">
      <c r="A16" s="169" t="s">
        <v>292</v>
      </c>
      <c r="B16" s="469">
        <v>7555630.0930000003</v>
      </c>
      <c r="C16" s="469">
        <v>2385128.7899999996</v>
      </c>
      <c r="D16" s="52">
        <f t="shared" si="0"/>
        <v>9940758.8829999994</v>
      </c>
      <c r="E16" s="394">
        <f t="shared" ref="E16:E22" si="1">C16/D16*100</f>
        <v>23.993427645437436</v>
      </c>
      <c r="G16" s="63"/>
      <c r="H16" s="63"/>
      <c r="I16" s="434"/>
      <c r="J16" s="434"/>
    </row>
    <row r="17" spans="1:10" s="9" customFormat="1" ht="15">
      <c r="A17" s="169" t="s">
        <v>284</v>
      </c>
      <c r="B17" s="469">
        <v>6612093.0025424473</v>
      </c>
      <c r="C17" s="469">
        <v>7417335.2800000012</v>
      </c>
      <c r="D17" s="52">
        <f t="shared" si="0"/>
        <v>14029428.282542448</v>
      </c>
      <c r="E17" s="394">
        <f t="shared" si="1"/>
        <v>52.869832830107413</v>
      </c>
      <c r="G17" s="436"/>
      <c r="H17" s="436"/>
      <c r="I17" s="434"/>
      <c r="J17" s="434"/>
    </row>
    <row r="18" spans="1:10" s="9" customFormat="1" ht="15">
      <c r="A18" s="169" t="s">
        <v>254</v>
      </c>
      <c r="B18" s="469">
        <v>7183578.9700000519</v>
      </c>
      <c r="C18" s="469">
        <v>9773342.6159999967</v>
      </c>
      <c r="D18" s="52">
        <f t="shared" si="0"/>
        <v>16956921.586000048</v>
      </c>
      <c r="E18" s="394">
        <f t="shared" si="1"/>
        <v>57.63630247644155</v>
      </c>
      <c r="G18" s="436"/>
      <c r="H18" s="436"/>
      <c r="I18" s="434"/>
      <c r="J18" s="434"/>
    </row>
    <row r="19" spans="1:10" s="9" customFormat="1" ht="15">
      <c r="A19" s="169" t="s">
        <v>246</v>
      </c>
      <c r="B19" s="469">
        <v>2529062.2600000007</v>
      </c>
      <c r="C19" s="469">
        <v>968342.85</v>
      </c>
      <c r="D19" s="52">
        <f t="shared" si="0"/>
        <v>3497405.1100000008</v>
      </c>
      <c r="E19" s="394">
        <f t="shared" si="1"/>
        <v>27.687465979598791</v>
      </c>
      <c r="G19" s="436"/>
      <c r="H19" s="436"/>
      <c r="I19" s="434"/>
      <c r="J19" s="434"/>
    </row>
    <row r="20" spans="1:10" s="9" customFormat="1" ht="15">
      <c r="A20" s="169" t="s">
        <v>247</v>
      </c>
      <c r="B20" s="474">
        <v>6613279.100000076</v>
      </c>
      <c r="C20" s="474">
        <v>4052895.329999995</v>
      </c>
      <c r="D20" s="52">
        <f t="shared" si="0"/>
        <v>10666174.43000007</v>
      </c>
      <c r="E20" s="394">
        <f t="shared" si="1"/>
        <v>37.997647203299749</v>
      </c>
      <c r="G20" s="436"/>
      <c r="H20" s="436"/>
      <c r="I20" s="434"/>
      <c r="J20" s="434"/>
    </row>
    <row r="21" spans="1:10" s="9" customFormat="1" ht="15.75" thickBot="1">
      <c r="A21" s="217" t="s">
        <v>248</v>
      </c>
      <c r="B21" s="469">
        <v>6212151.1100000339</v>
      </c>
      <c r="C21" s="469">
        <v>3870254.8549999986</v>
      </c>
      <c r="D21" s="52">
        <f t="shared" si="0"/>
        <v>10082405.965000033</v>
      </c>
      <c r="E21" s="394">
        <f t="shared" si="1"/>
        <v>38.386223173666721</v>
      </c>
      <c r="G21" s="436"/>
      <c r="H21" s="436"/>
      <c r="I21" s="434"/>
      <c r="J21" s="434"/>
    </row>
    <row r="22" spans="1:10" s="9" customFormat="1" ht="15" thickBot="1">
      <c r="A22" s="354" t="s">
        <v>117</v>
      </c>
      <c r="B22" s="355">
        <f>SUM(B10:B21)</f>
        <v>64737223.503519043</v>
      </c>
      <c r="C22" s="355">
        <f>SUM(C10:C21)</f>
        <v>50306907.480999991</v>
      </c>
      <c r="D22" s="355">
        <f>SUM(D10:D21)</f>
        <v>115044130.98451905</v>
      </c>
      <c r="E22" s="395">
        <f t="shared" si="1"/>
        <v>43.728356284224148</v>
      </c>
      <c r="G22" s="436"/>
      <c r="H22" s="436"/>
    </row>
    <row r="23" spans="1:10" s="9" customFormat="1">
      <c r="B23" s="452"/>
      <c r="C23" s="452"/>
      <c r="D23" s="452"/>
      <c r="G23" s="436"/>
      <c r="H23" s="436"/>
    </row>
    <row r="24" spans="1:10" s="9" customFormat="1">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activeCell="H9" sqref="H9"/>
    </sheetView>
  </sheetViews>
  <sheetFormatPr defaultColWidth="9.140625" defaultRowHeight="12"/>
  <cols>
    <col min="1" max="1" width="29.140625" style="58" customWidth="1"/>
    <col min="2" max="3" width="15.42578125" style="58" bestFit="1" customWidth="1"/>
    <col min="4" max="4" width="13" style="58" customWidth="1"/>
    <col min="5" max="5" width="10.28515625" style="58" bestFit="1" customWidth="1"/>
    <col min="6" max="6" width="8.140625" style="58" customWidth="1"/>
    <col min="7" max="7" width="9.140625" style="58"/>
    <col min="8" max="8" width="12" style="63" bestFit="1" customWidth="1"/>
    <col min="9" max="16384" width="9.140625" style="58"/>
  </cols>
  <sheetData>
    <row r="1" spans="1:44" s="56" customFormat="1" ht="14.25" customHeight="1">
      <c r="A1" s="524"/>
      <c r="B1" s="524"/>
      <c r="C1" s="524"/>
      <c r="D1" s="524"/>
      <c r="E1" s="524"/>
      <c r="F1" s="524"/>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24" t="s">
        <v>174</v>
      </c>
      <c r="B2" s="524"/>
      <c r="C2" s="524"/>
      <c r="D2" s="524"/>
      <c r="E2" s="524"/>
      <c r="F2" s="524"/>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25" t="s">
        <v>175</v>
      </c>
      <c r="B3" s="525"/>
      <c r="C3" s="525"/>
      <c r="D3" s="525"/>
      <c r="E3" s="525"/>
      <c r="F3" s="525"/>
    </row>
    <row r="4" spans="1:44">
      <c r="A4" s="59"/>
    </row>
    <row r="5" spans="1:44" ht="12" customHeight="1">
      <c r="A5" s="285"/>
      <c r="B5" s="273"/>
      <c r="C5" s="304"/>
      <c r="D5" s="285" t="s">
        <v>48</v>
      </c>
      <c r="E5" s="527" t="s">
        <v>11</v>
      </c>
      <c r="F5" s="528"/>
    </row>
    <row r="6" spans="1:44" ht="14.25" customHeight="1">
      <c r="A6" s="283" t="s">
        <v>252</v>
      </c>
      <c r="B6" s="537" t="s">
        <v>243</v>
      </c>
      <c r="C6" s="538"/>
      <c r="D6" s="285" t="s">
        <v>13</v>
      </c>
      <c r="E6" s="527" t="s">
        <v>13</v>
      </c>
      <c r="F6" s="528"/>
    </row>
    <row r="7" spans="1:44" ht="15" customHeight="1">
      <c r="A7" s="335" t="s">
        <v>34</v>
      </c>
      <c r="B7" s="539" t="s">
        <v>244</v>
      </c>
      <c r="C7" s="540"/>
      <c r="D7" s="276" t="s">
        <v>49</v>
      </c>
      <c r="E7" s="530" t="s">
        <v>17</v>
      </c>
      <c r="F7" s="531"/>
    </row>
    <row r="8" spans="1:44" ht="12" customHeight="1">
      <c r="A8" s="276"/>
      <c r="B8" s="273"/>
      <c r="C8" s="304"/>
      <c r="D8" s="276" t="s">
        <v>18</v>
      </c>
      <c r="E8" s="530" t="s">
        <v>18</v>
      </c>
      <c r="F8" s="531"/>
    </row>
    <row r="9" spans="1:44" ht="12.75" thickBot="1">
      <c r="A9" s="60" t="str">
        <f>' F4'!A10</f>
        <v>Janar-Gusht/January-August</v>
      </c>
      <c r="B9" s="61">
        <v>2024</v>
      </c>
      <c r="C9" s="205">
        <v>2025</v>
      </c>
      <c r="D9" s="61" t="s">
        <v>452</v>
      </c>
      <c r="E9" s="61">
        <v>2024</v>
      </c>
      <c r="F9" s="205">
        <v>2025</v>
      </c>
    </row>
    <row r="10" spans="1:44" ht="15.75" thickBot="1">
      <c r="A10" s="529" t="s">
        <v>308</v>
      </c>
      <c r="B10" s="529"/>
      <c r="C10" s="529"/>
      <c r="D10" s="529"/>
      <c r="E10" s="529"/>
      <c r="F10" s="529"/>
    </row>
    <row r="11" spans="1:44" ht="15">
      <c r="A11" s="168" t="s">
        <v>297</v>
      </c>
      <c r="B11" s="139">
        <v>6672105</v>
      </c>
      <c r="C11" s="139">
        <v>6871932.8499999996</v>
      </c>
      <c r="D11" s="140">
        <f t="shared" ref="D11:D23" si="0">(C11/B11-1)*100</f>
        <v>2.994974599470468</v>
      </c>
      <c r="E11" s="140">
        <f>B11/B$23*100</f>
        <v>9.8053475160632786</v>
      </c>
      <c r="F11" s="140">
        <f>C11/C$23*100</f>
        <v>9.3551477915430485</v>
      </c>
    </row>
    <row r="12" spans="1:44" ht="15">
      <c r="A12" s="169" t="s">
        <v>41</v>
      </c>
      <c r="B12" s="139">
        <v>7565988</v>
      </c>
      <c r="C12" s="139">
        <v>7701662.169999999</v>
      </c>
      <c r="D12" s="140">
        <f t="shared" si="0"/>
        <v>1.7932115409117655</v>
      </c>
      <c r="E12" s="140">
        <f>B12/B$23*100</f>
        <v>11.119000921353091</v>
      </c>
      <c r="F12" s="140">
        <f>C12/C$23*100</f>
        <v>10.484704873227354</v>
      </c>
    </row>
    <row r="13" spans="1:44" ht="15">
      <c r="A13" s="169" t="s">
        <v>295</v>
      </c>
      <c r="B13" s="139">
        <v>7538648</v>
      </c>
      <c r="C13" s="139">
        <v>7671393.6271613855</v>
      </c>
      <c r="D13" s="140">
        <f t="shared" si="0"/>
        <v>1.7608678261856081</v>
      </c>
      <c r="E13" s="140">
        <f t="shared" ref="E13:E22" si="1">B13/B$23*100</f>
        <v>11.07882196717159</v>
      </c>
      <c r="F13" s="140">
        <f t="shared" ref="F13:F22" si="2">C13/C$23*100</f>
        <v>10.443498607410906</v>
      </c>
    </row>
    <row r="14" spans="1:44" ht="15">
      <c r="A14" s="169" t="s">
        <v>245</v>
      </c>
      <c r="B14" s="139">
        <v>7314909</v>
      </c>
      <c r="C14" s="139">
        <v>8955827.8008150496</v>
      </c>
      <c r="D14" s="140">
        <f t="shared" si="0"/>
        <v>22.432525145768032</v>
      </c>
      <c r="E14" s="140">
        <f t="shared" si="1"/>
        <v>10.75001439476431</v>
      </c>
      <c r="F14" s="140">
        <f t="shared" si="2"/>
        <v>12.192070921099695</v>
      </c>
    </row>
    <row r="15" spans="1:44" ht="15">
      <c r="A15" s="170" t="s">
        <v>33</v>
      </c>
      <c r="B15" s="499" t="s">
        <v>491</v>
      </c>
      <c r="C15" s="499">
        <v>0</v>
      </c>
      <c r="D15" s="140">
        <f>IFERROR((C15/B15-1)*100,0)</f>
        <v>0</v>
      </c>
      <c r="E15" s="140">
        <v>0</v>
      </c>
      <c r="F15" s="140">
        <f t="shared" si="2"/>
        <v>0</v>
      </c>
    </row>
    <row r="16" spans="1:44" ht="15">
      <c r="A16" s="169" t="s">
        <v>253</v>
      </c>
      <c r="B16" s="499" t="s">
        <v>491</v>
      </c>
      <c r="C16" s="499">
        <v>0</v>
      </c>
      <c r="D16" s="140">
        <f>IFERROR((C16/B16-1)*100,0)</f>
        <v>0</v>
      </c>
      <c r="E16" s="140">
        <v>0</v>
      </c>
      <c r="F16" s="140">
        <f t="shared" si="2"/>
        <v>0</v>
      </c>
    </row>
    <row r="17" spans="1:6" ht="15">
      <c r="A17" s="169" t="s">
        <v>292</v>
      </c>
      <c r="B17" s="139">
        <v>7061791</v>
      </c>
      <c r="C17" s="139">
        <v>8013525.483</v>
      </c>
      <c r="D17" s="140">
        <f t="shared" si="0"/>
        <v>13.47723945667607</v>
      </c>
      <c r="E17" s="140">
        <f t="shared" si="1"/>
        <v>10.378031347049847</v>
      </c>
      <c r="F17" s="140">
        <f t="shared" si="2"/>
        <v>10.909261900712753</v>
      </c>
    </row>
    <row r="18" spans="1:6" ht="15">
      <c r="A18" s="169" t="s">
        <v>284</v>
      </c>
      <c r="B18" s="478">
        <v>7616832</v>
      </c>
      <c r="C18" s="139">
        <v>7778899.2925424445</v>
      </c>
      <c r="D18" s="140">
        <f t="shared" si="0"/>
        <v>2.1277519648909671</v>
      </c>
      <c r="E18" s="140">
        <f t="shared" si="1"/>
        <v>11.193721431462977</v>
      </c>
      <c r="F18" s="140">
        <f t="shared" si="2"/>
        <v>10.589852102129353</v>
      </c>
    </row>
    <row r="19" spans="1:6" ht="15">
      <c r="A19" s="169" t="s">
        <v>254</v>
      </c>
      <c r="B19" s="139">
        <v>8826240</v>
      </c>
      <c r="C19" s="139">
        <v>9351099.2100000512</v>
      </c>
      <c r="D19" s="140">
        <f t="shared" si="0"/>
        <v>5.9465775913645214</v>
      </c>
      <c r="E19" s="140">
        <f t="shared" si="1"/>
        <v>12.971071417517912</v>
      </c>
      <c r="F19" s="140">
        <f t="shared" si="2"/>
        <v>12.730176070176814</v>
      </c>
    </row>
    <row r="20" spans="1:6" ht="15">
      <c r="A20" s="169" t="s">
        <v>246</v>
      </c>
      <c r="B20" s="139">
        <v>2299205</v>
      </c>
      <c r="C20" s="139">
        <v>2604264.48</v>
      </c>
      <c r="D20" s="140">
        <f t="shared" si="0"/>
        <v>13.268041779658613</v>
      </c>
      <c r="E20" s="140">
        <f t="shared" si="1"/>
        <v>3.3789192519707454</v>
      </c>
      <c r="F20" s="140">
        <f t="shared" si="2"/>
        <v>3.5453313689853658</v>
      </c>
    </row>
    <row r="21" spans="1:6" ht="15">
      <c r="A21" s="169" t="s">
        <v>247</v>
      </c>
      <c r="B21" s="139">
        <v>6748228</v>
      </c>
      <c r="C21" s="242">
        <v>7201545.7800000785</v>
      </c>
      <c r="D21" s="140">
        <f t="shared" si="0"/>
        <v>6.7175824527576422</v>
      </c>
      <c r="E21" s="140">
        <f t="shared" si="1"/>
        <v>9.9172181279564189</v>
      </c>
      <c r="F21" s="140">
        <f t="shared" si="2"/>
        <v>9.8038683686299262</v>
      </c>
    </row>
    <row r="22" spans="1:6" ht="15.75" thickBot="1">
      <c r="A22" s="217" t="s">
        <v>248</v>
      </c>
      <c r="B22" s="158">
        <v>6401628</v>
      </c>
      <c r="C22" s="158">
        <v>7306014.8650000338</v>
      </c>
      <c r="D22" s="218">
        <f t="shared" si="0"/>
        <v>14.127451095253175</v>
      </c>
      <c r="E22" s="218">
        <f t="shared" si="1"/>
        <v>9.4078536246898299</v>
      </c>
      <c r="F22" s="218">
        <f t="shared" si="2"/>
        <v>9.9460879960847937</v>
      </c>
    </row>
    <row r="23" spans="1:6" ht="15" thickBot="1">
      <c r="A23" s="319" t="s">
        <v>8</v>
      </c>
      <c r="B23" s="351">
        <f>SUM(B11:B22)</f>
        <v>68045574</v>
      </c>
      <c r="C23" s="351">
        <f>SUM(C11:C22)</f>
        <v>73456165.558519036</v>
      </c>
      <c r="D23" s="356">
        <f t="shared" si="0"/>
        <v>7.9514232013371489</v>
      </c>
      <c r="E23" s="356">
        <f>SUM(E11:E22)</f>
        <v>100</v>
      </c>
      <c r="F23" s="338">
        <f>SUM(F11:F22)</f>
        <v>100.00000000000001</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 formula="1"/>
    <ignoredError sqref="A9"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election activeCell="I4" sqref="I4"/>
    </sheetView>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24" t="s">
        <v>176</v>
      </c>
      <c r="B2" s="524"/>
      <c r="C2" s="524"/>
      <c r="D2" s="524"/>
      <c r="E2" s="524"/>
      <c r="F2" s="524"/>
    </row>
    <row r="3" spans="1:6" ht="15.75">
      <c r="A3" s="525" t="s">
        <v>177</v>
      </c>
      <c r="B3" s="525"/>
      <c r="C3" s="525"/>
      <c r="D3" s="525"/>
      <c r="E3" s="525"/>
      <c r="F3" s="525"/>
    </row>
    <row r="4" spans="1:6" ht="15.75">
      <c r="A4" s="178"/>
      <c r="B4" s="178"/>
      <c r="C4" s="178"/>
      <c r="D4" s="178"/>
      <c r="E4" s="178"/>
      <c r="F4" s="178"/>
    </row>
    <row r="5" spans="1:6">
      <c r="A5" s="285"/>
      <c r="B5" s="273"/>
      <c r="C5" s="304"/>
      <c r="D5" s="285" t="s">
        <v>48</v>
      </c>
      <c r="E5" s="527" t="s">
        <v>11</v>
      </c>
      <c r="F5" s="528"/>
    </row>
    <row r="6" spans="1:6" ht="14.25">
      <c r="A6" s="283" t="s">
        <v>252</v>
      </c>
      <c r="B6" s="537" t="s">
        <v>243</v>
      </c>
      <c r="C6" s="538"/>
      <c r="D6" s="285" t="s">
        <v>13</v>
      </c>
      <c r="E6" s="527" t="s">
        <v>13</v>
      </c>
      <c r="F6" s="528"/>
    </row>
    <row r="7" spans="1:6" ht="15">
      <c r="A7" s="335" t="s">
        <v>34</v>
      </c>
      <c r="B7" s="539" t="s">
        <v>244</v>
      </c>
      <c r="C7" s="540"/>
      <c r="D7" s="276" t="s">
        <v>49</v>
      </c>
      <c r="E7" s="530" t="s">
        <v>17</v>
      </c>
      <c r="F7" s="531"/>
    </row>
    <row r="8" spans="1:6">
      <c r="A8" s="276"/>
      <c r="B8" s="273"/>
      <c r="C8" s="304"/>
      <c r="D8" s="276" t="s">
        <v>18</v>
      </c>
      <c r="E8" s="530" t="s">
        <v>18</v>
      </c>
      <c r="F8" s="531"/>
    </row>
    <row r="9" spans="1:6" ht="13.5" thickBot="1">
      <c r="A9" s="60" t="str">
        <f>' F4'!A10</f>
        <v>Janar-Gusht/January-August</v>
      </c>
      <c r="B9" s="61">
        <v>2024</v>
      </c>
      <c r="C9" s="205">
        <v>2025</v>
      </c>
      <c r="D9" s="61" t="s">
        <v>452</v>
      </c>
      <c r="E9" s="61">
        <v>2024</v>
      </c>
      <c r="F9" s="205">
        <v>2025</v>
      </c>
    </row>
    <row r="10" spans="1:6" ht="15.75" thickBot="1">
      <c r="A10" s="529" t="s">
        <v>309</v>
      </c>
      <c r="B10" s="529"/>
      <c r="C10" s="529"/>
      <c r="D10" s="529"/>
      <c r="E10" s="529"/>
      <c r="F10" s="529"/>
    </row>
    <row r="11" spans="1:6" ht="15">
      <c r="A11" s="168" t="s">
        <v>297</v>
      </c>
      <c r="B11" s="139">
        <v>2203463</v>
      </c>
      <c r="C11" s="139">
        <v>3159104.5300000003</v>
      </c>
      <c r="D11" s="140">
        <f t="shared" ref="D11:D22" si="0">(C11/B11-1)*100</f>
        <v>43.369983067562302</v>
      </c>
      <c r="E11" s="140">
        <f>B11/B$24*100</f>
        <v>6.8539177446384256</v>
      </c>
      <c r="F11" s="140">
        <f>C11/C$24*100</f>
        <v>8.950991779354073</v>
      </c>
    </row>
    <row r="12" spans="1:6" ht="15">
      <c r="A12" s="169" t="s">
        <v>41</v>
      </c>
      <c r="B12" s="139">
        <v>3334701</v>
      </c>
      <c r="C12" s="139">
        <v>4098017.88</v>
      </c>
      <c r="D12" s="140">
        <f t="shared" si="0"/>
        <v>22.890114585985376</v>
      </c>
      <c r="E12" s="140">
        <f>B12/B$24*100</f>
        <v>10.372657202305419</v>
      </c>
      <c r="F12" s="140">
        <f>C12/C$24*100</f>
        <v>11.611304408317885</v>
      </c>
    </row>
    <row r="13" spans="1:6" ht="16.5" customHeight="1">
      <c r="A13" s="169" t="s">
        <v>295</v>
      </c>
      <c r="B13" s="139">
        <v>3120066</v>
      </c>
      <c r="C13" s="139">
        <v>3679885.61</v>
      </c>
      <c r="D13" s="140">
        <f t="shared" si="0"/>
        <v>17.942556663865439</v>
      </c>
      <c r="E13" s="140">
        <f t="shared" ref="E13:E23" si="1">B13/B$24*100</f>
        <v>9.705030545937479</v>
      </c>
      <c r="F13" s="140">
        <f t="shared" ref="F13:F22" si="2">C13/C$24*100</f>
        <v>10.426570419331247</v>
      </c>
    </row>
    <row r="14" spans="1:6" s="103" customFormat="1" ht="15">
      <c r="A14" s="169" t="s">
        <v>245</v>
      </c>
      <c r="B14" s="141">
        <v>2984261</v>
      </c>
      <c r="C14" s="141">
        <v>3608855.63</v>
      </c>
      <c r="D14" s="140">
        <f t="shared" si="0"/>
        <v>20.929624788180391</v>
      </c>
      <c r="E14" s="140">
        <f t="shared" si="1"/>
        <v>9.2826062532170557</v>
      </c>
      <c r="F14" s="140">
        <f t="shared" si="2"/>
        <v>10.22531441117134</v>
      </c>
    </row>
    <row r="15" spans="1:6" s="103" customFormat="1" ht="15">
      <c r="A15" s="170" t="s">
        <v>33</v>
      </c>
      <c r="B15" s="141">
        <v>29281</v>
      </c>
      <c r="C15" s="141">
        <v>18840.38</v>
      </c>
      <c r="D15" s="140">
        <f t="shared" si="0"/>
        <v>-35.656637409924521</v>
      </c>
      <c r="E15" s="140">
        <f t="shared" si="1"/>
        <v>9.1079162881681136E-2</v>
      </c>
      <c r="F15" s="140">
        <f t="shared" si="2"/>
        <v>5.3382243258632181E-2</v>
      </c>
    </row>
    <row r="16" spans="1:6" ht="15">
      <c r="A16" s="169" t="s">
        <v>253</v>
      </c>
      <c r="B16" s="139">
        <v>579618</v>
      </c>
      <c r="C16" s="139">
        <v>141086</v>
      </c>
      <c r="D16" s="140">
        <f t="shared" si="0"/>
        <v>-75.658795965618737</v>
      </c>
      <c r="E16" s="140">
        <f t="shared" si="1"/>
        <v>1.802913911108031</v>
      </c>
      <c r="F16" s="140">
        <f t="shared" si="2"/>
        <v>0.39975240267910622</v>
      </c>
    </row>
    <row r="17" spans="1:6" s="58" customFormat="1" ht="15">
      <c r="A17" s="169" t="s">
        <v>292</v>
      </c>
      <c r="B17" s="139">
        <v>2223126</v>
      </c>
      <c r="C17" s="139">
        <v>2613077.5100000002</v>
      </c>
      <c r="D17" s="140">
        <f t="shared" si="0"/>
        <v>17.540684153754672</v>
      </c>
      <c r="E17" s="140">
        <f t="shared" si="1"/>
        <v>6.9150799173696331</v>
      </c>
      <c r="F17" s="140">
        <f t="shared" si="2"/>
        <v>7.4038814128208061</v>
      </c>
    </row>
    <row r="18" spans="1:6" ht="15">
      <c r="A18" s="169" t="s">
        <v>284</v>
      </c>
      <c r="B18" s="139">
        <v>3417944</v>
      </c>
      <c r="C18" s="139">
        <v>3741168.57</v>
      </c>
      <c r="D18" s="140">
        <f t="shared" si="0"/>
        <v>9.4566958967145176</v>
      </c>
      <c r="E18" s="140">
        <f t="shared" si="1"/>
        <v>10.631586294746242</v>
      </c>
      <c r="F18" s="140">
        <f t="shared" si="2"/>
        <v>10.60020926729127</v>
      </c>
    </row>
    <row r="19" spans="1:6" ht="15">
      <c r="A19" s="169" t="s">
        <v>254</v>
      </c>
      <c r="B19" s="139">
        <v>2819719</v>
      </c>
      <c r="C19" s="139">
        <v>3585762.2300000004</v>
      </c>
      <c r="D19" s="140">
        <f t="shared" si="0"/>
        <v>27.167360648348303</v>
      </c>
      <c r="E19" s="140">
        <f t="shared" si="1"/>
        <v>8.770794920992147</v>
      </c>
      <c r="F19" s="140">
        <f t="shared" si="2"/>
        <v>10.159881681233362</v>
      </c>
    </row>
    <row r="20" spans="1:6" ht="15">
      <c r="A20" s="169" t="s">
        <v>246</v>
      </c>
      <c r="B20" s="139">
        <v>1257339</v>
      </c>
      <c r="C20" s="139">
        <v>908428.98</v>
      </c>
      <c r="D20" s="140">
        <f t="shared" si="0"/>
        <v>-27.749876524946735</v>
      </c>
      <c r="E20" s="140">
        <f t="shared" si="1"/>
        <v>3.9109792554383414</v>
      </c>
      <c r="F20" s="140">
        <f t="shared" si="2"/>
        <v>2.5739383597120176</v>
      </c>
    </row>
    <row r="21" spans="1:6" ht="15">
      <c r="A21" s="169" t="s">
        <v>247</v>
      </c>
      <c r="B21" s="139">
        <v>2447105</v>
      </c>
      <c r="C21" s="139">
        <v>2492962.8150010002</v>
      </c>
      <c r="D21" s="140">
        <f t="shared" si="0"/>
        <v>1.8739618856158602</v>
      </c>
      <c r="E21" s="140">
        <f t="shared" si="1"/>
        <v>7.6117712811576217</v>
      </c>
      <c r="F21" s="140">
        <f t="shared" si="2"/>
        <v>7.0635490061828818</v>
      </c>
    </row>
    <row r="22" spans="1:6" ht="15">
      <c r="A22" s="169" t="s">
        <v>248</v>
      </c>
      <c r="B22" s="139">
        <v>2773227</v>
      </c>
      <c r="C22" s="139">
        <v>2869821.61</v>
      </c>
      <c r="D22" s="140">
        <f t="shared" si="0"/>
        <v>3.483112273174882</v>
      </c>
      <c r="E22" s="140">
        <f t="shared" si="1"/>
        <v>8.6261805826602895</v>
      </c>
      <c r="F22" s="140">
        <f t="shared" si="2"/>
        <v>8.1313389270226732</v>
      </c>
    </row>
    <row r="23" spans="1:6" ht="15.75" thickBot="1">
      <c r="A23" s="217" t="s">
        <v>249</v>
      </c>
      <c r="B23" s="216">
        <v>4959106</v>
      </c>
      <c r="C23" s="406">
        <f>' F9'!D23</f>
        <v>4376334.5999999996</v>
      </c>
      <c r="D23" s="140">
        <f t="shared" ref="D23" si="3">(C23/B23-1)*100</f>
        <v>-11.751541507683051</v>
      </c>
      <c r="E23" s="140">
        <f t="shared" si="1"/>
        <v>15.425402927547632</v>
      </c>
      <c r="F23" s="140">
        <f t="shared" ref="F23" si="4">C23/C$24*100</f>
        <v>12.399885681624719</v>
      </c>
    </row>
    <row r="24" spans="1:6" ht="15" thickBot="1">
      <c r="A24" s="319" t="s">
        <v>8</v>
      </c>
      <c r="B24" s="351">
        <f>SUM(B11:B23)</f>
        <v>32148956</v>
      </c>
      <c r="C24" s="351">
        <f>SUM(C11:C23)</f>
        <v>35293346.345000997</v>
      </c>
      <c r="D24" s="356">
        <f>(C24/B24-1)*100</f>
        <v>9.7806919297814829</v>
      </c>
      <c r="E24" s="356">
        <f>SUM(E11:E23)</f>
        <v>99.999999999999986</v>
      </c>
      <c r="F24" s="338">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election activeCell="J8" sqref="J8"/>
    </sheetView>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24" t="s">
        <v>178</v>
      </c>
      <c r="B2" s="524"/>
      <c r="C2" s="524"/>
      <c r="D2" s="524"/>
      <c r="E2" s="524"/>
      <c r="F2" s="524"/>
      <c r="G2" s="524"/>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53" t="s">
        <v>179</v>
      </c>
      <c r="C3" s="553"/>
      <c r="D3" s="553"/>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54" t="s">
        <v>256</v>
      </c>
      <c r="C5" s="554" t="s">
        <v>118</v>
      </c>
      <c r="D5" s="554" t="s">
        <v>118</v>
      </c>
      <c r="E5" s="554" t="s">
        <v>118</v>
      </c>
      <c r="F5" s="554"/>
      <c r="G5" s="554"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55" t="s">
        <v>244</v>
      </c>
      <c r="C6" s="555"/>
      <c r="D6" s="555"/>
      <c r="E6" s="555"/>
      <c r="F6" s="555"/>
      <c r="G6" s="555"/>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259</v>
      </c>
      <c r="B7" s="374" t="s">
        <v>240</v>
      </c>
      <c r="C7" s="375" t="s">
        <v>260</v>
      </c>
      <c r="D7" s="376" t="s">
        <v>156</v>
      </c>
      <c r="E7" s="376" t="s">
        <v>164</v>
      </c>
      <c r="F7" s="376" t="s">
        <v>270</v>
      </c>
      <c r="G7" s="375"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56" t="str">
        <f>' F4'!A10</f>
        <v>Janar-Gusht/January-August</v>
      </c>
      <c r="B8" s="556"/>
      <c r="C8" s="556"/>
      <c r="D8" s="556"/>
      <c r="E8" s="556"/>
      <c r="F8" s="556"/>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29" t="s">
        <v>318</v>
      </c>
      <c r="B9" s="529"/>
      <c r="C9" s="529"/>
      <c r="D9" s="529"/>
      <c r="E9" s="529"/>
      <c r="F9" s="529"/>
      <c r="G9" s="529"/>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297</v>
      </c>
      <c r="B10" s="381">
        <v>5404814.8399999999</v>
      </c>
      <c r="C10" s="381">
        <v>285323.79000000004</v>
      </c>
      <c r="D10" s="381">
        <v>667953.06000000006</v>
      </c>
      <c r="E10" s="381">
        <v>513841.16</v>
      </c>
      <c r="F10" s="381">
        <v>0</v>
      </c>
      <c r="G10" s="381">
        <f>SUM(B10:F10)</f>
        <v>6871932.8499999996</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5949393.8499999996</v>
      </c>
      <c r="C11" s="381">
        <v>335923.17</v>
      </c>
      <c r="D11" s="381">
        <v>722691.13000000012</v>
      </c>
      <c r="E11" s="381">
        <v>677168.7200000002</v>
      </c>
      <c r="F11" s="381">
        <v>16485.3</v>
      </c>
      <c r="G11" s="381">
        <f>SUM(B11:F11)</f>
        <v>7701662.169999999</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6110514.3099999987</v>
      </c>
      <c r="C12" s="381">
        <v>335213.03999999998</v>
      </c>
      <c r="D12" s="381">
        <v>759412.26716138562</v>
      </c>
      <c r="E12" s="381">
        <v>465804.01</v>
      </c>
      <c r="F12" s="381">
        <v>450</v>
      </c>
      <c r="G12" s="381">
        <f>SUM(B12:F12)</f>
        <v>7671393.6271613836</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81">
        <v>6329641.9800000004</v>
      </c>
      <c r="C13" s="381">
        <v>374703.08999999997</v>
      </c>
      <c r="D13" s="381">
        <v>755844.44081504596</v>
      </c>
      <c r="E13" s="381">
        <v>1495438.29</v>
      </c>
      <c r="F13" s="381">
        <v>200</v>
      </c>
      <c r="G13" s="381">
        <f>SUM(B13:F13)</f>
        <v>8955827.8008150458</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500">
        <v>0</v>
      </c>
      <c r="C14" s="500">
        <v>0</v>
      </c>
      <c r="D14" s="500">
        <v>0</v>
      </c>
      <c r="E14" s="500">
        <v>0</v>
      </c>
      <c r="F14" s="500">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500">
        <v>0</v>
      </c>
      <c r="C15" s="500">
        <v>0</v>
      </c>
      <c r="D15" s="500">
        <v>0</v>
      </c>
      <c r="E15" s="500">
        <v>0</v>
      </c>
      <c r="F15" s="500">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292</v>
      </c>
      <c r="B16" s="139">
        <v>6402827.3099999996</v>
      </c>
      <c r="C16" s="139">
        <v>369581.94300000003</v>
      </c>
      <c r="D16" s="139">
        <v>783220.83999999985</v>
      </c>
      <c r="E16" s="139">
        <v>457895.3899999999</v>
      </c>
      <c r="F16" s="139">
        <v>0</v>
      </c>
      <c r="G16" s="381">
        <f t="shared" si="0"/>
        <v>8013525.4829999991</v>
      </c>
      <c r="N16" s="411"/>
      <c r="O16" s="411"/>
      <c r="P16" s="411"/>
      <c r="Q16" s="411"/>
      <c r="R16" s="411"/>
    </row>
    <row r="17" spans="1:137" ht="15">
      <c r="A17" s="169" t="s">
        <v>284</v>
      </c>
      <c r="B17" s="139">
        <v>5524672.570000072</v>
      </c>
      <c r="C17" s="139">
        <v>394865.15254237218</v>
      </c>
      <c r="D17" s="139">
        <v>692555.27999999991</v>
      </c>
      <c r="E17" s="139">
        <v>1164754.6700000002</v>
      </c>
      <c r="F17" s="139">
        <v>2051.62</v>
      </c>
      <c r="G17" s="381">
        <f t="shared" si="0"/>
        <v>7778899.2925424445</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254</v>
      </c>
      <c r="B18" s="381">
        <v>6075753.6100000544</v>
      </c>
      <c r="C18" s="381">
        <v>363590.8399999995</v>
      </c>
      <c r="D18" s="381">
        <v>744234.52</v>
      </c>
      <c r="E18" s="381">
        <v>1883920.38</v>
      </c>
      <c r="F18" s="381">
        <v>283599.86000000004</v>
      </c>
      <c r="G18" s="381">
        <f t="shared" si="0"/>
        <v>9351099.210000053</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81">
        <v>2126533.310000001</v>
      </c>
      <c r="C19" s="381">
        <v>130466.57</v>
      </c>
      <c r="D19" s="381">
        <v>272062.38</v>
      </c>
      <c r="E19" s="381">
        <v>75202.22</v>
      </c>
      <c r="F19" s="381">
        <v>0</v>
      </c>
      <c r="G19" s="381">
        <f t="shared" si="0"/>
        <v>2604264.4800000009</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75">
        <v>5552291.2300000722</v>
      </c>
      <c r="C20" s="475">
        <v>353932.93999999994</v>
      </c>
      <c r="D20" s="475">
        <v>707054.92999999993</v>
      </c>
      <c r="E20" s="475">
        <v>581178.99</v>
      </c>
      <c r="F20" s="475">
        <v>7087.6900000000005</v>
      </c>
      <c r="G20" s="475">
        <f t="shared" si="0"/>
        <v>7201545.7800000729</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5180200.2300000302</v>
      </c>
      <c r="C21" s="216">
        <v>391206.47999999963</v>
      </c>
      <c r="D21" s="216">
        <v>640744.4</v>
      </c>
      <c r="E21" s="216">
        <v>1093613.7550000001</v>
      </c>
      <c r="F21" s="216">
        <v>250</v>
      </c>
      <c r="G21" s="381">
        <f t="shared" si="0"/>
        <v>7306014.86500003</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117</v>
      </c>
      <c r="B22" s="351">
        <f>SUM(B10:B21)</f>
        <v>54656643.240000233</v>
      </c>
      <c r="C22" s="351">
        <f t="shared" ref="C22:F22" si="1">SUM(C10:C21)</f>
        <v>3334807.0155423707</v>
      </c>
      <c r="D22" s="351">
        <f t="shared" si="1"/>
        <v>6745773.2479764307</v>
      </c>
      <c r="E22" s="351">
        <f t="shared" si="1"/>
        <v>8408817.5850000009</v>
      </c>
      <c r="F22" s="351">
        <f t="shared" si="1"/>
        <v>310124.47000000003</v>
      </c>
      <c r="G22" s="351">
        <f>SUM(G10:G21)</f>
        <v>73456165.558519036</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election activeCell="I5" sqref="I5"/>
    </sheetView>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24" t="s">
        <v>422</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25" t="s">
        <v>180</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27" t="s">
        <v>11</v>
      </c>
      <c r="F5" s="528"/>
    </row>
    <row r="6" spans="1:43" ht="12" customHeight="1">
      <c r="A6" s="283" t="s">
        <v>252</v>
      </c>
      <c r="B6" s="537" t="s">
        <v>243</v>
      </c>
      <c r="C6" s="538"/>
      <c r="D6" s="285" t="s">
        <v>13</v>
      </c>
      <c r="E6" s="527" t="s">
        <v>13</v>
      </c>
      <c r="F6" s="528"/>
    </row>
    <row r="7" spans="1:43" ht="12" customHeight="1">
      <c r="A7" s="335" t="s">
        <v>34</v>
      </c>
      <c r="B7" s="539" t="s">
        <v>244</v>
      </c>
      <c r="C7" s="540"/>
      <c r="D7" s="276" t="s">
        <v>49</v>
      </c>
      <c r="E7" s="530" t="s">
        <v>17</v>
      </c>
      <c r="F7" s="531"/>
    </row>
    <row r="8" spans="1:43" ht="12" customHeight="1">
      <c r="A8" s="276"/>
      <c r="B8" s="273"/>
      <c r="C8" s="304"/>
      <c r="D8" s="276" t="s">
        <v>18</v>
      </c>
      <c r="E8" s="530" t="s">
        <v>18</v>
      </c>
      <c r="F8" s="531"/>
    </row>
    <row r="9" spans="1:43" ht="12.75" thickBot="1">
      <c r="A9" s="60" t="str">
        <f>' F4'!A10</f>
        <v>Janar-Gusht/January-August</v>
      </c>
      <c r="B9" s="61">
        <v>2024</v>
      </c>
      <c r="C9" s="205">
        <v>2025</v>
      </c>
      <c r="D9" s="61" t="s">
        <v>452</v>
      </c>
      <c r="E9" s="61">
        <v>2024</v>
      </c>
      <c r="F9" s="205">
        <v>2025</v>
      </c>
    </row>
    <row r="10" spans="1:43" ht="15.75" thickBot="1">
      <c r="A10" s="529" t="s">
        <v>308</v>
      </c>
      <c r="B10" s="529"/>
      <c r="C10" s="529"/>
      <c r="D10" s="529"/>
      <c r="E10" s="529"/>
      <c r="F10" s="529"/>
    </row>
    <row r="11" spans="1:43" ht="15">
      <c r="A11" s="168" t="s">
        <v>297</v>
      </c>
      <c r="B11" s="139">
        <v>5224614</v>
      </c>
      <c r="C11" s="139">
        <v>5404814.8399999999</v>
      </c>
      <c r="D11" s="140">
        <f>(C11/B11-1)*100</f>
        <v>3.4490747067630334</v>
      </c>
      <c r="E11" s="140">
        <f>B11/B$23*100</f>
        <v>10.42681535186486</v>
      </c>
      <c r="F11" s="140">
        <f>C11/C$23*100</f>
        <v>9.8886695552582147</v>
      </c>
    </row>
    <row r="12" spans="1:43" ht="15">
      <c r="A12" s="169" t="s">
        <v>41</v>
      </c>
      <c r="B12" s="139">
        <v>5425118</v>
      </c>
      <c r="C12" s="139">
        <v>5949393.8499999996</v>
      </c>
      <c r="D12" s="140">
        <f t="shared" ref="D12:D22" si="0">(C12/B12-1)*100</f>
        <v>9.663860767636745</v>
      </c>
      <c r="E12" s="140">
        <f t="shared" ref="E12:E22" si="1">B12/B$23*100</f>
        <v>10.826963226006434</v>
      </c>
      <c r="F12" s="140">
        <f t="shared" ref="F12:F22" si="2">C12/C$23*100</f>
        <v>10.885033359761765</v>
      </c>
    </row>
    <row r="13" spans="1:43" ht="15">
      <c r="A13" s="169" t="s">
        <v>295</v>
      </c>
      <c r="B13" s="141">
        <v>6048949</v>
      </c>
      <c r="C13" s="139">
        <v>6110514.3099999987</v>
      </c>
      <c r="D13" s="140">
        <f t="shared" si="0"/>
        <v>1.0177852383942865</v>
      </c>
      <c r="E13" s="140">
        <f t="shared" si="1"/>
        <v>12.071949103962051</v>
      </c>
      <c r="F13" s="140">
        <f t="shared" si="2"/>
        <v>11.179819959247048</v>
      </c>
    </row>
    <row r="14" spans="1:43" ht="15">
      <c r="A14" s="169" t="s">
        <v>245</v>
      </c>
      <c r="B14" s="139">
        <v>5102964</v>
      </c>
      <c r="C14" s="139">
        <v>6329641.9800000004</v>
      </c>
      <c r="D14" s="140">
        <f t="shared" si="0"/>
        <v>24.038538778639239</v>
      </c>
      <c r="E14" s="140">
        <f t="shared" si="1"/>
        <v>10.184037208339928</v>
      </c>
      <c r="F14" s="140">
        <f t="shared" si="2"/>
        <v>11.580736768275735</v>
      </c>
    </row>
    <row r="15" spans="1:43" ht="15">
      <c r="A15" s="170" t="s">
        <v>33</v>
      </c>
      <c r="B15" s="499" t="s">
        <v>491</v>
      </c>
      <c r="C15" s="499">
        <v>0</v>
      </c>
      <c r="D15" s="140">
        <f>IFERROR((C15/B15-1)*100,0)</f>
        <v>0</v>
      </c>
      <c r="E15" s="140">
        <v>0</v>
      </c>
      <c r="F15" s="140">
        <f t="shared" si="2"/>
        <v>0</v>
      </c>
    </row>
    <row r="16" spans="1:43" ht="15">
      <c r="A16" s="169" t="s">
        <v>253</v>
      </c>
      <c r="B16" s="499" t="s">
        <v>491</v>
      </c>
      <c r="C16" s="499">
        <v>0</v>
      </c>
      <c r="D16" s="140">
        <f>IFERROR((C16/B16-1)*100,0)</f>
        <v>0</v>
      </c>
      <c r="E16" s="140">
        <v>0</v>
      </c>
      <c r="F16" s="140">
        <f t="shared" si="2"/>
        <v>0</v>
      </c>
    </row>
    <row r="17" spans="1:6" ht="15">
      <c r="A17" s="169" t="s">
        <v>292</v>
      </c>
      <c r="B17" s="139">
        <v>5591900</v>
      </c>
      <c r="C17" s="139">
        <v>6402827.3099999996</v>
      </c>
      <c r="D17" s="140">
        <f t="shared" si="0"/>
        <v>14.501820669182198</v>
      </c>
      <c r="E17" s="140">
        <f t="shared" si="1"/>
        <v>11.159811761422587</v>
      </c>
      <c r="F17" s="140">
        <f t="shared" si="2"/>
        <v>11.71463692324617</v>
      </c>
    </row>
    <row r="18" spans="1:6" ht="15">
      <c r="A18" s="169" t="s">
        <v>284</v>
      </c>
      <c r="B18" s="139">
        <v>5420957</v>
      </c>
      <c r="C18" s="139">
        <v>5524672.570000072</v>
      </c>
      <c r="D18" s="140">
        <f t="shared" si="0"/>
        <v>1.9132335858792482</v>
      </c>
      <c r="E18" s="140">
        <f t="shared" si="1"/>
        <v>10.81865907594308</v>
      </c>
      <c r="F18" s="140">
        <f t="shared" si="2"/>
        <v>10.107961708773333</v>
      </c>
    </row>
    <row r="19" spans="1:6" ht="15">
      <c r="A19" s="169" t="s">
        <v>254</v>
      </c>
      <c r="B19" s="139">
        <v>5630405</v>
      </c>
      <c r="C19" s="139">
        <v>6075753.6100000544</v>
      </c>
      <c r="D19" s="140">
        <f t="shared" si="0"/>
        <v>7.9097082714308264</v>
      </c>
      <c r="E19" s="140">
        <f t="shared" si="1"/>
        <v>11.236656581943979</v>
      </c>
      <c r="F19" s="140">
        <f t="shared" si="2"/>
        <v>11.11622165181476</v>
      </c>
    </row>
    <row r="20" spans="1:6" ht="15">
      <c r="A20" s="169" t="s">
        <v>246</v>
      </c>
      <c r="B20" s="139">
        <v>1857012</v>
      </c>
      <c r="C20" s="139">
        <v>2126533.310000001</v>
      </c>
      <c r="D20" s="140">
        <f t="shared" si="0"/>
        <v>14.5137085813124</v>
      </c>
      <c r="E20" s="140">
        <f t="shared" si="1"/>
        <v>3.706057754735042</v>
      </c>
      <c r="F20" s="140">
        <f t="shared" si="2"/>
        <v>3.8907133404850343</v>
      </c>
    </row>
    <row r="21" spans="1:6" ht="15">
      <c r="A21" s="169" t="s">
        <v>247</v>
      </c>
      <c r="B21" s="139">
        <v>5264852</v>
      </c>
      <c r="C21" s="242">
        <v>5552291.2300000722</v>
      </c>
      <c r="D21" s="140">
        <f t="shared" si="0"/>
        <v>5.4595880378037531</v>
      </c>
      <c r="E21" s="140">
        <f t="shared" si="1"/>
        <v>10.507118738130016</v>
      </c>
      <c r="F21" s="140">
        <f t="shared" si="2"/>
        <v>10.158492912965155</v>
      </c>
    </row>
    <row r="22" spans="1:6" ht="15.75" thickBot="1">
      <c r="A22" s="217" t="s">
        <v>248</v>
      </c>
      <c r="B22" s="216">
        <v>4540705</v>
      </c>
      <c r="C22" s="216">
        <v>5180200.2300000302</v>
      </c>
      <c r="D22" s="140">
        <f t="shared" si="0"/>
        <v>14.083611025160847</v>
      </c>
      <c r="E22" s="140">
        <f t="shared" si="1"/>
        <v>9.061931197652024</v>
      </c>
      <c r="F22" s="140">
        <f t="shared" si="2"/>
        <v>9.4777138201727738</v>
      </c>
    </row>
    <row r="23" spans="1:6" ht="15" thickBot="1">
      <c r="A23" s="329" t="s">
        <v>8</v>
      </c>
      <c r="B23" s="351">
        <f>SUM(B11:B22)</f>
        <v>50107476</v>
      </c>
      <c r="C23" s="351">
        <f>SUM(C11:C22)</f>
        <v>54656643.240000233</v>
      </c>
      <c r="D23" s="356">
        <f>(C23/B23-1)*100</f>
        <v>9.0788193761749838</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election activeCell="I4" sqref="I4"/>
    </sheetView>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24" t="s">
        <v>412</v>
      </c>
      <c r="B2" s="524"/>
      <c r="C2" s="524"/>
      <c r="D2" s="524"/>
      <c r="E2" s="524"/>
      <c r="F2" s="524"/>
    </row>
    <row r="3" spans="1:9" ht="15.75">
      <c r="A3" s="525" t="s">
        <v>181</v>
      </c>
      <c r="B3" s="525"/>
      <c r="C3" s="525"/>
      <c r="D3" s="525"/>
      <c r="E3" s="525"/>
      <c r="F3" s="525"/>
    </row>
    <row r="4" spans="1:9" ht="9" customHeight="1"/>
    <row r="5" spans="1:9" ht="18" customHeight="1">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Janar-Gusht/January-August</v>
      </c>
      <c r="B9" s="61">
        <v>2024</v>
      </c>
      <c r="C9" s="205">
        <v>2025</v>
      </c>
      <c r="D9" s="61" t="s">
        <v>452</v>
      </c>
      <c r="E9" s="61">
        <v>2024</v>
      </c>
      <c r="F9" s="205">
        <v>2025</v>
      </c>
    </row>
    <row r="10" spans="1:9" ht="15.75" thickBot="1">
      <c r="A10" s="529" t="s">
        <v>319</v>
      </c>
      <c r="B10" s="529"/>
      <c r="C10" s="529"/>
      <c r="D10" s="529"/>
      <c r="E10" s="529"/>
      <c r="F10" s="529"/>
    </row>
    <row r="11" spans="1:9" ht="15">
      <c r="A11" s="168" t="s">
        <v>297</v>
      </c>
      <c r="B11" s="139">
        <v>1951420</v>
      </c>
      <c r="C11" s="139">
        <v>2727275.9000000004</v>
      </c>
      <c r="D11" s="140">
        <f>(C11/B11-1)*100</f>
        <v>39.75852968607478</v>
      </c>
      <c r="E11" s="140">
        <f>B11/B$23*100</f>
        <v>8.5703951002120746</v>
      </c>
      <c r="F11" s="140">
        <f>C11/C$23*100</f>
        <v>10.662243693445102</v>
      </c>
      <c r="I11" s="411"/>
    </row>
    <row r="12" spans="1:9" ht="15">
      <c r="A12" s="169" t="s">
        <v>41</v>
      </c>
      <c r="B12" s="139">
        <v>2714636</v>
      </c>
      <c r="C12" s="139">
        <v>3107275.48</v>
      </c>
      <c r="D12" s="140">
        <f>(C12/B12-1)*100</f>
        <v>14.463798461377507</v>
      </c>
      <c r="E12" s="140">
        <f>B12/B$23*100</f>
        <v>11.922345304065402</v>
      </c>
      <c r="F12" s="140">
        <f>C12/C$23*100</f>
        <v>12.147846277828583</v>
      </c>
      <c r="I12" s="411"/>
    </row>
    <row r="13" spans="1:9" ht="15">
      <c r="A13" s="169" t="s">
        <v>295</v>
      </c>
      <c r="B13" s="141">
        <v>2788763</v>
      </c>
      <c r="C13" s="141">
        <v>3286872.1699999995</v>
      </c>
      <c r="D13" s="140">
        <f t="shared" ref="D13:D22" si="0">(C13/B13-1)*100</f>
        <v>17.861294416198128</v>
      </c>
      <c r="E13" s="140">
        <f t="shared" ref="E13:F22" si="1">B13/B$23*100</f>
        <v>12.247901912890473</v>
      </c>
      <c r="F13" s="140">
        <f t="shared" si="1"/>
        <v>12.84997680863264</v>
      </c>
      <c r="I13" s="411"/>
    </row>
    <row r="14" spans="1:9" s="103" customFormat="1" ht="15">
      <c r="A14" s="169" t="s">
        <v>245</v>
      </c>
      <c r="B14" s="139">
        <v>2238041</v>
      </c>
      <c r="C14" s="139">
        <v>2756156.67</v>
      </c>
      <c r="D14" s="140">
        <f t="shared" si="0"/>
        <v>23.150410113130192</v>
      </c>
      <c r="E14" s="140">
        <f t="shared" si="1"/>
        <v>9.8291990552898572</v>
      </c>
      <c r="F14" s="140">
        <f t="shared" si="1"/>
        <v>10.775152624952302</v>
      </c>
      <c r="I14" s="411"/>
    </row>
    <row r="15" spans="1:9" s="103" customFormat="1" ht="15">
      <c r="A15" s="170" t="s">
        <v>33</v>
      </c>
      <c r="B15" s="141">
        <v>29281</v>
      </c>
      <c r="C15" s="141">
        <v>18840.38</v>
      </c>
      <c r="D15" s="140">
        <f t="shared" si="0"/>
        <v>-35.656637409924521</v>
      </c>
      <c r="E15" s="140">
        <f t="shared" si="1"/>
        <v>0.12859852770254981</v>
      </c>
      <c r="F15" s="140">
        <f t="shared" si="1"/>
        <v>7.3656179353584733E-2</v>
      </c>
      <c r="I15" s="411"/>
    </row>
    <row r="16" spans="1:9" s="103" customFormat="1" ht="15">
      <c r="A16" s="169" t="s">
        <v>253</v>
      </c>
      <c r="B16" s="139">
        <v>550060</v>
      </c>
      <c r="C16" s="139">
        <v>140565</v>
      </c>
      <c r="D16" s="140">
        <f t="shared" si="0"/>
        <v>-74.445515034723485</v>
      </c>
      <c r="E16" s="140">
        <f t="shared" si="1"/>
        <v>2.4157954355406082</v>
      </c>
      <c r="F16" s="140">
        <f t="shared" si="1"/>
        <v>0.54953673178760931</v>
      </c>
      <c r="I16" s="411"/>
    </row>
    <row r="17" spans="1:9" s="58" customFormat="1" ht="15">
      <c r="A17" s="169" t="s">
        <v>292</v>
      </c>
      <c r="B17" s="139">
        <v>2044562</v>
      </c>
      <c r="C17" s="141">
        <v>2406202.1100000003</v>
      </c>
      <c r="D17" s="140">
        <f t="shared" si="0"/>
        <v>17.687901369584313</v>
      </c>
      <c r="E17" s="140">
        <f t="shared" si="1"/>
        <v>8.979463235428458</v>
      </c>
      <c r="F17" s="140">
        <f t="shared" si="1"/>
        <v>9.4070105897616738</v>
      </c>
      <c r="I17" s="411"/>
    </row>
    <row r="18" spans="1:9" ht="15">
      <c r="A18" s="169" t="s">
        <v>284</v>
      </c>
      <c r="B18" s="141">
        <v>2716839</v>
      </c>
      <c r="C18" s="139">
        <v>3061504.58</v>
      </c>
      <c r="D18" s="140">
        <f t="shared" si="0"/>
        <v>12.686271803371497</v>
      </c>
      <c r="E18" s="140">
        <f t="shared" si="1"/>
        <v>11.932020607385942</v>
      </c>
      <c r="F18" s="140">
        <f t="shared" si="1"/>
        <v>11.968905639711148</v>
      </c>
      <c r="H18" s="103"/>
      <c r="I18" s="411"/>
    </row>
    <row r="19" spans="1:9" ht="15">
      <c r="A19" s="169" t="s">
        <v>254</v>
      </c>
      <c r="B19" s="141">
        <v>2195748</v>
      </c>
      <c r="C19" s="141">
        <v>2752306.8</v>
      </c>
      <c r="D19" s="140">
        <f t="shared" si="0"/>
        <v>25.347116335754372</v>
      </c>
      <c r="E19" s="140">
        <f t="shared" si="1"/>
        <v>9.6434534341661262</v>
      </c>
      <c r="F19" s="140">
        <f t="shared" si="1"/>
        <v>10.760101616681343</v>
      </c>
      <c r="I19" s="411"/>
    </row>
    <row r="20" spans="1:9" ht="15">
      <c r="A20" s="169" t="s">
        <v>246</v>
      </c>
      <c r="B20" s="139">
        <v>1060622</v>
      </c>
      <c r="C20" s="139">
        <v>875257.5</v>
      </c>
      <c r="D20" s="140">
        <f t="shared" si="0"/>
        <v>-17.47696163194804</v>
      </c>
      <c r="E20" s="140">
        <f t="shared" si="1"/>
        <v>4.6581205440023838</v>
      </c>
      <c r="F20" s="140">
        <f t="shared" si="1"/>
        <v>3.4218058977881651</v>
      </c>
      <c r="I20" s="411"/>
    </row>
    <row r="21" spans="1:9" ht="15">
      <c r="A21" s="169" t="s">
        <v>247</v>
      </c>
      <c r="B21" s="139">
        <v>2190782</v>
      </c>
      <c r="C21" s="139">
        <v>2199326.2350010001</v>
      </c>
      <c r="D21" s="140">
        <f t="shared" si="0"/>
        <v>0.39000845364807191</v>
      </c>
      <c r="E21" s="140">
        <f t="shared" si="1"/>
        <v>9.6216433768398453</v>
      </c>
      <c r="F21" s="140">
        <f t="shared" si="1"/>
        <v>8.5982324996777084</v>
      </c>
      <c r="I21" s="411"/>
    </row>
    <row r="22" spans="1:9" ht="15.75" thickBot="1">
      <c r="A22" s="217" t="s">
        <v>248</v>
      </c>
      <c r="B22" s="216">
        <v>2288558</v>
      </c>
      <c r="C22" s="216">
        <v>2247235.09</v>
      </c>
      <c r="D22" s="218">
        <f t="shared" si="0"/>
        <v>-1.805630881978959</v>
      </c>
      <c r="E22" s="218">
        <f t="shared" si="1"/>
        <v>10.051063466476281</v>
      </c>
      <c r="F22" s="218">
        <f t="shared" si="1"/>
        <v>8.7855314403801366</v>
      </c>
      <c r="I22" s="411"/>
    </row>
    <row r="23" spans="1:9" ht="15" thickBot="1">
      <c r="A23" s="329" t="s">
        <v>8</v>
      </c>
      <c r="B23" s="351">
        <f>SUM(B11:B22)</f>
        <v>22769312</v>
      </c>
      <c r="C23" s="351">
        <f>SUM(C11:C22)</f>
        <v>25578817.915001001</v>
      </c>
      <c r="D23" s="358">
        <f>(C23/B23-1)*100</f>
        <v>12.339002228091033</v>
      </c>
      <c r="E23" s="356">
        <f>SUM(E11:E22)</f>
        <v>99.999999999999986</v>
      </c>
      <c r="F23" s="338">
        <f>SUM(F11:F22)</f>
        <v>100</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59" t="s">
        <v>52</v>
      </c>
      <c r="B1" s="559"/>
      <c r="C1" s="559"/>
      <c r="D1" s="559"/>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60" t="s">
        <v>42</v>
      </c>
      <c r="B2" s="560"/>
      <c r="C2" s="560"/>
      <c r="D2" s="560"/>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58" t="s">
        <v>10</v>
      </c>
      <c r="C6" s="558"/>
      <c r="D6" s="4" t="s">
        <v>48</v>
      </c>
      <c r="E6" s="558" t="s">
        <v>11</v>
      </c>
      <c r="F6" s="558"/>
    </row>
    <row r="7" spans="1:69" ht="12" customHeight="1">
      <c r="A7" s="4" t="s">
        <v>51</v>
      </c>
      <c r="B7" s="10"/>
      <c r="C7" s="10"/>
      <c r="D7" s="4" t="s">
        <v>13</v>
      </c>
      <c r="E7" s="561" t="s">
        <v>14</v>
      </c>
      <c r="F7" s="561"/>
    </row>
    <row r="8" spans="1:69" ht="12" customHeight="1">
      <c r="A8" s="5" t="s">
        <v>34</v>
      </c>
      <c r="B8" s="557" t="s">
        <v>16</v>
      </c>
      <c r="C8" s="557"/>
      <c r="D8" s="5" t="s">
        <v>49</v>
      </c>
      <c r="E8" s="557" t="s">
        <v>17</v>
      </c>
      <c r="F8" s="557"/>
    </row>
    <row r="9" spans="1:69" ht="12" customHeight="1">
      <c r="A9" s="5"/>
      <c r="B9" s="11"/>
      <c r="C9" s="11"/>
      <c r="D9" s="5" t="s">
        <v>18</v>
      </c>
      <c r="E9" s="557" t="s">
        <v>19</v>
      </c>
      <c r="F9" s="557"/>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N43"/>
  <sheetViews>
    <sheetView showGridLines="0" zoomScale="80" zoomScaleNormal="80" workbookViewId="0">
      <selection activeCell="H18" sqref="H18"/>
    </sheetView>
  </sheetViews>
  <sheetFormatPr defaultColWidth="9.140625" defaultRowHeight="12"/>
  <cols>
    <col min="1" max="1" width="46.7109375" style="255" bestFit="1" customWidth="1"/>
    <col min="2" max="2" width="21.42578125" style="255" customWidth="1"/>
    <col min="3" max="3" width="32.140625" style="255" customWidth="1"/>
    <col min="4" max="4" width="21.7109375" style="255" customWidth="1"/>
    <col min="5" max="5" width="17.140625" style="255" bestFit="1" customWidth="1"/>
    <col min="6" max="6" width="17.7109375" style="255" bestFit="1" customWidth="1"/>
    <col min="7" max="7" width="13.85546875" style="255" bestFit="1" customWidth="1"/>
    <col min="8" max="8" width="15.5703125" style="255" bestFit="1" customWidth="1"/>
    <col min="9" max="9" width="12.140625" style="472" bestFit="1" customWidth="1"/>
    <col min="10" max="10" width="10" style="472" bestFit="1" customWidth="1"/>
    <col min="11" max="11" width="10.28515625" style="255" bestFit="1" customWidth="1"/>
    <col min="12" max="12" width="13.28515625" style="255" bestFit="1" customWidth="1"/>
    <col min="13" max="13" width="11.42578125" style="255" bestFit="1" customWidth="1"/>
    <col min="14" max="14" width="14.140625" style="255" bestFit="1" customWidth="1"/>
    <col min="15" max="16384" width="9.140625" style="255"/>
  </cols>
  <sheetData>
    <row r="2" spans="1:14" s="254" customFormat="1" ht="15.75" customHeight="1">
      <c r="A2" s="416" t="s">
        <v>182</v>
      </c>
      <c r="I2" s="471"/>
      <c r="J2" s="471"/>
    </row>
    <row r="3" spans="1:14" s="254" customFormat="1" ht="17.25" customHeight="1">
      <c r="A3" s="417" t="s">
        <v>183</v>
      </c>
      <c r="I3" s="471"/>
      <c r="J3" s="471"/>
    </row>
    <row r="4" spans="1:14" ht="12" customHeight="1">
      <c r="A4" s="440" t="s">
        <v>261</v>
      </c>
    </row>
    <row r="5" spans="1:14" s="441" customFormat="1" ht="12.75" customHeight="1">
      <c r="A5" s="562" t="s">
        <v>430</v>
      </c>
      <c r="B5" s="564">
        <v>2024</v>
      </c>
      <c r="C5" s="564"/>
      <c r="D5" s="564"/>
      <c r="E5" s="564"/>
      <c r="F5" s="565"/>
      <c r="G5" s="566">
        <v>2025</v>
      </c>
      <c r="H5" s="564"/>
      <c r="I5" s="564"/>
      <c r="J5" s="564"/>
      <c r="K5" s="564"/>
      <c r="L5" s="564"/>
      <c r="M5" s="564"/>
      <c r="N5" s="565"/>
    </row>
    <row r="6" spans="1:14" s="441" customFormat="1" ht="11.25">
      <c r="A6" s="563"/>
      <c r="B6" s="490" t="s">
        <v>435</v>
      </c>
      <c r="C6" s="490" t="s">
        <v>436</v>
      </c>
      <c r="D6" s="490" t="s">
        <v>437</v>
      </c>
      <c r="E6" s="490" t="s">
        <v>423</v>
      </c>
      <c r="F6" s="490" t="s">
        <v>451</v>
      </c>
      <c r="G6" s="490" t="s">
        <v>424</v>
      </c>
      <c r="H6" s="490" t="s">
        <v>425</v>
      </c>
      <c r="I6" s="490" t="s">
        <v>426</v>
      </c>
      <c r="J6" s="490" t="s">
        <v>427</v>
      </c>
      <c r="K6" s="490" t="s">
        <v>428</v>
      </c>
      <c r="L6" s="490" t="s">
        <v>429</v>
      </c>
      <c r="M6" s="490" t="s">
        <v>438</v>
      </c>
      <c r="N6" s="490" t="s">
        <v>435</v>
      </c>
    </row>
    <row r="7" spans="1:14" s="441" customFormat="1" ht="11.25">
      <c r="A7" s="442"/>
      <c r="I7" s="473"/>
      <c r="J7" s="473"/>
      <c r="K7" s="473"/>
      <c r="L7" s="473"/>
      <c r="M7" s="473"/>
      <c r="N7" s="473"/>
    </row>
    <row r="8" spans="1:14" s="444" customFormat="1" ht="11.25">
      <c r="A8" s="443" t="s">
        <v>431</v>
      </c>
      <c r="B8" s="483">
        <v>48120</v>
      </c>
      <c r="C8" s="483">
        <v>42288</v>
      </c>
      <c r="D8" s="483">
        <v>44255</v>
      </c>
      <c r="E8" s="483">
        <v>41263</v>
      </c>
      <c r="F8" s="483">
        <v>43491</v>
      </c>
      <c r="G8" s="483">
        <v>40043</v>
      </c>
      <c r="H8" s="483">
        <v>35661</v>
      </c>
      <c r="I8" s="483">
        <v>39865</v>
      </c>
      <c r="J8" s="483">
        <v>42973</v>
      </c>
      <c r="K8" s="483">
        <v>43672</v>
      </c>
      <c r="L8" s="483">
        <v>47794</v>
      </c>
      <c r="M8" s="483">
        <v>58529</v>
      </c>
      <c r="N8" s="504">
        <v>50470</v>
      </c>
    </row>
    <row r="9" spans="1:14" s="444" customFormat="1" ht="11.25">
      <c r="A9" s="445" t="s">
        <v>432</v>
      </c>
      <c r="B9" s="484">
        <v>-10.01</v>
      </c>
      <c r="C9" s="484">
        <f t="shared" ref="C9:L9" si="0">(C8/B8-1)*100</f>
        <v>-12.119700748129681</v>
      </c>
      <c r="D9" s="484">
        <f t="shared" si="0"/>
        <v>4.6514377601210688</v>
      </c>
      <c r="E9" s="484">
        <f t="shared" si="0"/>
        <v>-6.7608179866681777</v>
      </c>
      <c r="F9" s="484">
        <f t="shared" si="0"/>
        <v>5.3995104573104191</v>
      </c>
      <c r="G9" s="484">
        <f t="shared" si="0"/>
        <v>-7.9280770734174837</v>
      </c>
      <c r="H9" s="484">
        <f t="shared" si="0"/>
        <v>-10.943236021277125</v>
      </c>
      <c r="I9" s="484">
        <f t="shared" si="0"/>
        <v>11.788788872998524</v>
      </c>
      <c r="J9" s="484">
        <f t="shared" si="0"/>
        <v>7.7963125548726975</v>
      </c>
      <c r="K9" s="484">
        <f t="shared" si="0"/>
        <v>1.6266027505642988</v>
      </c>
      <c r="L9" s="484">
        <f t="shared" si="0"/>
        <v>9.4385418574830524</v>
      </c>
      <c r="M9" s="484">
        <f>(M8/L8-1)*100</f>
        <v>22.460978365485218</v>
      </c>
      <c r="N9" s="505">
        <f>(N8/M8-1)*100</f>
        <v>-13.769242597686615</v>
      </c>
    </row>
    <row r="10" spans="1:14" s="444" customFormat="1" ht="11.25">
      <c r="A10" s="443" t="s">
        <v>433</v>
      </c>
      <c r="B10" s="485">
        <v>7034200.4800000004</v>
      </c>
      <c r="C10" s="485">
        <v>6256519.1399999997</v>
      </c>
      <c r="D10" s="485">
        <v>6630717.7599999998</v>
      </c>
      <c r="E10" s="485">
        <v>6121565.3799999999</v>
      </c>
      <c r="F10" s="485">
        <v>6500704.1699999999</v>
      </c>
      <c r="G10" s="485">
        <v>5942106.8899999997</v>
      </c>
      <c r="H10" s="485">
        <v>5542681.2000000002</v>
      </c>
      <c r="I10" s="485">
        <v>6252732.79</v>
      </c>
      <c r="J10" s="485">
        <v>6875948.29</v>
      </c>
      <c r="K10" s="485">
        <v>6795729.04</v>
      </c>
      <c r="L10" s="485">
        <v>7189575.5800000001</v>
      </c>
      <c r="M10" s="485">
        <v>8758818.7799999993</v>
      </c>
      <c r="N10" s="506">
        <v>7273647.8200000003</v>
      </c>
    </row>
    <row r="11" spans="1:14" s="444" customFormat="1" ht="11.25">
      <c r="A11" s="445" t="s">
        <v>434</v>
      </c>
      <c r="B11" s="484">
        <v>-12.02</v>
      </c>
      <c r="C11" s="484">
        <f t="shared" ref="C11:L11" si="1">(C10/B10-1)*100</f>
        <v>-11.055717593081749</v>
      </c>
      <c r="D11" s="484">
        <f t="shared" si="1"/>
        <v>5.9809394269670468</v>
      </c>
      <c r="E11" s="484">
        <f t="shared" si="1"/>
        <v>-7.6786917861513704</v>
      </c>
      <c r="F11" s="484">
        <f t="shared" si="1"/>
        <v>6.193494089578766</v>
      </c>
      <c r="G11" s="484">
        <f t="shared" si="1"/>
        <v>-8.5928734086664349</v>
      </c>
      <c r="H11" s="484">
        <f t="shared" si="1"/>
        <v>-6.7219539701009907</v>
      </c>
      <c r="I11" s="484">
        <f t="shared" si="1"/>
        <v>12.810615735936604</v>
      </c>
      <c r="J11" s="484">
        <f t="shared" si="1"/>
        <v>9.9670899258114574</v>
      </c>
      <c r="K11" s="484">
        <f t="shared" si="1"/>
        <v>-1.1666645329003744</v>
      </c>
      <c r="L11" s="484">
        <f t="shared" si="1"/>
        <v>5.795500934216169</v>
      </c>
      <c r="M11" s="484">
        <f>(M10/L10-1)*100</f>
        <v>21.826645850491211</v>
      </c>
      <c r="N11" s="505">
        <f>(N10/M10-1)*100</f>
        <v>-16.956292821028075</v>
      </c>
    </row>
    <row r="12" spans="1:14" s="256" customFormat="1">
      <c r="A12" s="257"/>
      <c r="B12" s="486"/>
      <c r="C12" s="486"/>
      <c r="D12" s="486"/>
      <c r="E12" s="486"/>
      <c r="F12" s="486"/>
      <c r="G12" s="486"/>
      <c r="H12" s="486"/>
      <c r="I12" s="487"/>
      <c r="J12" s="487"/>
      <c r="K12" s="486"/>
      <c r="L12" s="486"/>
      <c r="M12" s="486"/>
      <c r="N12" s="487"/>
    </row>
    <row r="13" spans="1:14" ht="12" customHeight="1">
      <c r="A13" s="258"/>
      <c r="B13" s="488"/>
      <c r="C13" s="488"/>
      <c r="D13" s="488"/>
      <c r="E13" s="488"/>
      <c r="F13" s="488"/>
      <c r="G13" s="488"/>
      <c r="H13" s="488"/>
      <c r="I13" s="489"/>
      <c r="J13" s="489"/>
      <c r="K13" s="488"/>
      <c r="L13" s="488"/>
      <c r="M13" s="488"/>
      <c r="N13" s="489"/>
    </row>
    <row r="14" spans="1:14" ht="12" customHeight="1">
      <c r="A14" s="258"/>
    </row>
    <row r="15" spans="1:14" ht="12" customHeight="1">
      <c r="A15" s="259" t="s">
        <v>339</v>
      </c>
    </row>
    <row r="16" spans="1:14"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F5"/>
    <mergeCell ref="G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election activeCell="H3" sqref="H3"/>
    </sheetView>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24" t="s">
        <v>262</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25" t="s">
        <v>263</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27" t="s">
        <v>11</v>
      </c>
      <c r="F5" s="528"/>
    </row>
    <row r="6" spans="1:45" ht="12" customHeight="1">
      <c r="A6" s="283" t="s">
        <v>252</v>
      </c>
      <c r="B6" s="537" t="s">
        <v>243</v>
      </c>
      <c r="C6" s="538"/>
      <c r="D6" s="285" t="s">
        <v>13</v>
      </c>
      <c r="E6" s="527" t="s">
        <v>13</v>
      </c>
      <c r="F6" s="528"/>
    </row>
    <row r="7" spans="1:45" ht="12" customHeight="1">
      <c r="A7" s="335" t="s">
        <v>34</v>
      </c>
      <c r="B7" s="539" t="s">
        <v>244</v>
      </c>
      <c r="C7" s="540"/>
      <c r="D7" s="276" t="s">
        <v>49</v>
      </c>
      <c r="E7" s="530" t="s">
        <v>17</v>
      </c>
      <c r="F7" s="531"/>
    </row>
    <row r="8" spans="1:45" ht="12" customHeight="1">
      <c r="A8" s="276"/>
      <c r="B8" s="273"/>
      <c r="C8" s="304"/>
      <c r="D8" s="276" t="s">
        <v>18</v>
      </c>
      <c r="E8" s="530" t="s">
        <v>18</v>
      </c>
      <c r="F8" s="531"/>
    </row>
    <row r="9" spans="1:45" ht="12.75" thickBot="1">
      <c r="A9" s="60" t="str">
        <f>' F4'!A10</f>
        <v>Janar-Gusht/January-August</v>
      </c>
      <c r="B9" s="61">
        <v>2024</v>
      </c>
      <c r="C9" s="205">
        <v>2025</v>
      </c>
      <c r="D9" s="61" t="s">
        <v>452</v>
      </c>
      <c r="E9" s="61">
        <v>2024</v>
      </c>
      <c r="F9" s="205">
        <v>2025</v>
      </c>
    </row>
    <row r="10" spans="1:45" ht="15.75" thickBot="1">
      <c r="A10" s="529" t="s">
        <v>308</v>
      </c>
      <c r="B10" s="529"/>
      <c r="C10" s="529"/>
      <c r="D10" s="529"/>
      <c r="E10" s="529"/>
      <c r="F10" s="529"/>
    </row>
    <row r="11" spans="1:45" ht="15">
      <c r="A11" s="168" t="s">
        <v>297</v>
      </c>
      <c r="B11" s="148">
        <v>295527</v>
      </c>
      <c r="C11" s="139">
        <v>285323.79000000004</v>
      </c>
      <c r="D11" s="140">
        <f>(C11/B11-1)*100</f>
        <v>-3.4525474829710912</v>
      </c>
      <c r="E11" s="140">
        <f>B11/B$23*100</f>
        <v>8.9696770664945937</v>
      </c>
      <c r="F11" s="140">
        <f>C11/C$23*100</f>
        <v>8.5559310829743822</v>
      </c>
      <c r="I11" s="392"/>
    </row>
    <row r="12" spans="1:45" ht="15">
      <c r="A12" s="169" t="s">
        <v>41</v>
      </c>
      <c r="B12" s="148">
        <v>347033</v>
      </c>
      <c r="C12" s="139">
        <v>335923.17</v>
      </c>
      <c r="D12" s="140">
        <f>(C12/B12-1)*100</f>
        <v>-3.2013756616805944</v>
      </c>
      <c r="E12" s="140">
        <f>B12/B$23*100</f>
        <v>10.532959565172789</v>
      </c>
      <c r="F12" s="140">
        <f>C12/C$23*100</f>
        <v>10.073241672887798</v>
      </c>
      <c r="I12" s="392"/>
    </row>
    <row r="13" spans="1:45" ht="15">
      <c r="A13" s="169" t="s">
        <v>296</v>
      </c>
      <c r="B13" s="148">
        <v>351965</v>
      </c>
      <c r="C13" s="141">
        <v>335213.03999999998</v>
      </c>
      <c r="D13" s="140">
        <f t="shared" ref="D13:D22" si="0">(C13/B13-1)*100</f>
        <v>-4.7595527964428346</v>
      </c>
      <c r="E13" s="140">
        <f t="shared" ref="E13:F22" si="1">B13/B$23*100</f>
        <v>10.682652985036121</v>
      </c>
      <c r="F13" s="140">
        <f t="shared" si="1"/>
        <v>10.051947187279177</v>
      </c>
      <c r="I13" s="392"/>
    </row>
    <row r="14" spans="1:45" ht="15">
      <c r="A14" s="169" t="s">
        <v>245</v>
      </c>
      <c r="B14" s="148">
        <v>338936</v>
      </c>
      <c r="C14" s="139">
        <v>374703.08999999997</v>
      </c>
      <c r="D14" s="140">
        <f t="shared" si="0"/>
        <v>10.552756272570619</v>
      </c>
      <c r="E14" s="140">
        <f t="shared" si="1"/>
        <v>10.287203762124651</v>
      </c>
      <c r="F14" s="140">
        <f t="shared" si="1"/>
        <v>11.236125156677424</v>
      </c>
      <c r="I14" s="392"/>
    </row>
    <row r="15" spans="1:45" ht="15">
      <c r="A15" s="170" t="s">
        <v>33</v>
      </c>
      <c r="B15" s="501" t="s">
        <v>491</v>
      </c>
      <c r="C15" s="499"/>
      <c r="D15" s="140">
        <f>IFERROR((C15/B15-1)*100,0)</f>
        <v>0</v>
      </c>
      <c r="E15" s="140">
        <v>0</v>
      </c>
      <c r="F15" s="140">
        <f t="shared" si="1"/>
        <v>0</v>
      </c>
      <c r="I15" s="392"/>
    </row>
    <row r="16" spans="1:45" ht="15">
      <c r="A16" s="169" t="s">
        <v>253</v>
      </c>
      <c r="B16" s="501" t="s">
        <v>491</v>
      </c>
      <c r="C16" s="499"/>
      <c r="D16" s="140">
        <f>IFERROR((C16/B16-1)*100,0)</f>
        <v>0</v>
      </c>
      <c r="E16" s="140">
        <v>0</v>
      </c>
      <c r="F16" s="140">
        <f t="shared" si="1"/>
        <v>0</v>
      </c>
      <c r="I16" s="392"/>
    </row>
    <row r="17" spans="1:9" ht="15">
      <c r="A17" s="169" t="s">
        <v>292</v>
      </c>
      <c r="B17" s="148">
        <v>356681</v>
      </c>
      <c r="C17" s="139">
        <v>369581.94300000003</v>
      </c>
      <c r="D17" s="140">
        <f t="shared" si="0"/>
        <v>3.6169414687073465</v>
      </c>
      <c r="E17" s="140">
        <f t="shared" si="1"/>
        <v>10.825790488701061</v>
      </c>
      <c r="F17" s="140">
        <f t="shared" si="1"/>
        <v>11.082558639150863</v>
      </c>
      <c r="I17" s="392"/>
    </row>
    <row r="18" spans="1:9" ht="15">
      <c r="A18" s="169" t="s">
        <v>284</v>
      </c>
      <c r="B18" s="148">
        <v>415545</v>
      </c>
      <c r="C18" s="139">
        <v>394865.15254237218</v>
      </c>
      <c r="D18" s="140">
        <f t="shared" si="0"/>
        <v>-4.9765602901317152</v>
      </c>
      <c r="E18" s="140">
        <f t="shared" si="1"/>
        <v>12.612399058618994</v>
      </c>
      <c r="F18" s="140">
        <v>0</v>
      </c>
      <c r="I18" s="392"/>
    </row>
    <row r="19" spans="1:9" ht="15">
      <c r="A19" s="169" t="s">
        <v>254</v>
      </c>
      <c r="B19" s="148">
        <v>376301</v>
      </c>
      <c r="C19" s="139">
        <v>363590.8399999995</v>
      </c>
      <c r="D19" s="140">
        <f t="shared" si="0"/>
        <v>-3.3776577792778872</v>
      </c>
      <c r="E19" s="140">
        <f t="shared" si="1"/>
        <v>11.421286210055197</v>
      </c>
      <c r="F19" s="140">
        <f t="shared" si="1"/>
        <v>10.902904974873497</v>
      </c>
      <c r="I19" s="392"/>
    </row>
    <row r="20" spans="1:9" ht="15">
      <c r="A20" s="169" t="s">
        <v>246</v>
      </c>
      <c r="B20" s="148">
        <v>134695</v>
      </c>
      <c r="C20" s="139">
        <v>130466.57</v>
      </c>
      <c r="D20" s="140">
        <f t="shared" si="0"/>
        <v>-3.1392627788707772</v>
      </c>
      <c r="E20" s="140">
        <f t="shared" si="1"/>
        <v>4.0881904275125089</v>
      </c>
      <c r="F20" s="140">
        <f t="shared" si="1"/>
        <v>3.9122674683104868</v>
      </c>
      <c r="I20" s="392"/>
    </row>
    <row r="21" spans="1:9" ht="15">
      <c r="A21" s="169" t="s">
        <v>247</v>
      </c>
      <c r="B21" s="148">
        <v>331353</v>
      </c>
      <c r="C21" s="242">
        <v>353932.93999999994</v>
      </c>
      <c r="D21" s="140">
        <f t="shared" si="0"/>
        <v>6.8144667469435705</v>
      </c>
      <c r="E21" s="140">
        <f t="shared" si="1"/>
        <v>10.057048611511583</v>
      </c>
      <c r="F21" s="140">
        <f t="shared" si="1"/>
        <v>10.613296012346206</v>
      </c>
      <c r="I21" s="392"/>
    </row>
    <row r="22" spans="1:9" ht="15.75" thickBot="1">
      <c r="A22" s="217" t="s">
        <v>248</v>
      </c>
      <c r="B22" s="406">
        <v>346698</v>
      </c>
      <c r="C22" s="216">
        <v>391206.47999999963</v>
      </c>
      <c r="D22" s="218">
        <f t="shared" si="0"/>
        <v>12.83782427357516</v>
      </c>
      <c r="E22" s="218">
        <f t="shared" si="1"/>
        <v>10.522791824772501</v>
      </c>
      <c r="F22" s="218">
        <f t="shared" si="1"/>
        <v>11.731008066635425</v>
      </c>
      <c r="I22" s="392"/>
    </row>
    <row r="23" spans="1:9" ht="15" thickBot="1">
      <c r="A23" s="329" t="s">
        <v>8</v>
      </c>
      <c r="B23" s="351">
        <f>SUM(B11:B22)</f>
        <v>3294734</v>
      </c>
      <c r="C23" s="351">
        <f>SUM(C11:C22)</f>
        <v>3334807.0155423707</v>
      </c>
      <c r="D23" s="356">
        <f>(C23/B23-1)*100</f>
        <v>1.2162746838552341</v>
      </c>
      <c r="E23" s="356">
        <f>SUM(E11:E22)</f>
        <v>100</v>
      </c>
      <c r="F23" s="338">
        <f>SUM(F11:F22)</f>
        <v>88.159280261135265</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4"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election activeCell="L6" sqref="L6"/>
    </sheetView>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24" t="s">
        <v>264</v>
      </c>
      <c r="B2" s="524"/>
      <c r="C2" s="524"/>
      <c r="D2" s="524"/>
      <c r="E2" s="524"/>
      <c r="F2" s="524"/>
    </row>
    <row r="3" spans="1:9" ht="15.75">
      <c r="A3" s="525" t="s">
        <v>265</v>
      </c>
      <c r="B3" s="525"/>
      <c r="C3" s="525"/>
      <c r="D3" s="525"/>
      <c r="E3" s="525"/>
      <c r="F3" s="525"/>
    </row>
    <row r="5" spans="1:9">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Janar-Gusht/January-August</v>
      </c>
      <c r="B9" s="61">
        <v>2024</v>
      </c>
      <c r="C9" s="205">
        <v>2025</v>
      </c>
      <c r="D9" s="61" t="s">
        <v>452</v>
      </c>
      <c r="E9" s="61">
        <v>2024</v>
      </c>
      <c r="F9" s="205">
        <v>2025</v>
      </c>
    </row>
    <row r="10" spans="1:9" ht="15.75" thickBot="1">
      <c r="A10" s="529" t="s">
        <v>319</v>
      </c>
      <c r="B10" s="529"/>
      <c r="C10" s="529"/>
      <c r="D10" s="529"/>
      <c r="E10" s="529"/>
      <c r="F10" s="529"/>
    </row>
    <row r="11" spans="1:9" ht="15">
      <c r="A11" s="168" t="s">
        <v>297</v>
      </c>
      <c r="B11" s="139">
        <v>7153</v>
      </c>
      <c r="C11" s="139">
        <v>21914.71</v>
      </c>
      <c r="D11" s="140">
        <f>(C11/B11-1)*100</f>
        <v>206.37089333146932</v>
      </c>
      <c r="E11" s="140">
        <f>B11/B$23*100</f>
        <v>3.1806802466994828</v>
      </c>
      <c r="F11" s="140">
        <f>C11/C$23*100</f>
        <v>6.6401988443931605</v>
      </c>
      <c r="I11" s="411"/>
    </row>
    <row r="12" spans="1:9" ht="15">
      <c r="A12" s="169" t="s">
        <v>41</v>
      </c>
      <c r="B12" s="139">
        <v>18396</v>
      </c>
      <c r="C12" s="139">
        <v>6216.04</v>
      </c>
      <c r="D12" s="140">
        <f>(C12/B12-1)*100</f>
        <v>-66.209828223526856</v>
      </c>
      <c r="E12" s="140">
        <f>B12/B$23*100</f>
        <v>8.1800354841721923</v>
      </c>
      <c r="F12" s="140">
        <f>C12/C$23*100</f>
        <v>1.8834719521591505</v>
      </c>
      <c r="I12" s="411"/>
    </row>
    <row r="13" spans="1:9" ht="15">
      <c r="A13" s="169" t="s">
        <v>296</v>
      </c>
      <c r="B13" s="139">
        <v>16544</v>
      </c>
      <c r="C13" s="139">
        <v>36073.35</v>
      </c>
      <c r="D13" s="140">
        <f t="shared" ref="D13:D22" si="0">(C13/B13-1)*100</f>
        <v>118.04491054158608</v>
      </c>
      <c r="E13" s="140">
        <f t="shared" ref="E13:F22" si="1">B13/B$23*100</f>
        <v>7.3565181044871029</v>
      </c>
      <c r="F13" s="140">
        <f t="shared" si="1"/>
        <v>10.930293715198149</v>
      </c>
      <c r="I13" s="411"/>
    </row>
    <row r="14" spans="1:9" ht="15">
      <c r="A14" s="169" t="s">
        <v>245</v>
      </c>
      <c r="B14" s="139">
        <v>5929</v>
      </c>
      <c r="C14" s="139">
        <v>13730.130000000001</v>
      </c>
      <c r="D14" s="140">
        <f t="shared" si="0"/>
        <v>131.57581379659305</v>
      </c>
      <c r="E14" s="140">
        <f t="shared" si="1"/>
        <v>2.6364117409032901</v>
      </c>
      <c r="F14" s="140">
        <f t="shared" si="1"/>
        <v>4.1602555251412348</v>
      </c>
      <c r="I14" s="411"/>
    </row>
    <row r="15" spans="1:9" ht="15">
      <c r="A15" s="170" t="s">
        <v>33</v>
      </c>
      <c r="B15" s="499" t="s">
        <v>491</v>
      </c>
      <c r="C15" s="502">
        <v>0</v>
      </c>
      <c r="D15" s="140">
        <f>IFERROR((C15/B15-1)*100,0)</f>
        <v>0</v>
      </c>
      <c r="E15" s="140">
        <v>0</v>
      </c>
      <c r="F15" s="140">
        <f t="shared" si="1"/>
        <v>0</v>
      </c>
      <c r="I15" s="411"/>
    </row>
    <row r="16" spans="1:9" ht="15">
      <c r="A16" s="169" t="s">
        <v>253</v>
      </c>
      <c r="B16" s="499" t="s">
        <v>491</v>
      </c>
      <c r="C16" s="502">
        <v>0</v>
      </c>
      <c r="D16" s="140">
        <f>IFERROR((C16/B16-1)*100,0)</f>
        <v>0</v>
      </c>
      <c r="E16" s="140">
        <v>0</v>
      </c>
      <c r="F16" s="140">
        <f t="shared" si="1"/>
        <v>0</v>
      </c>
      <c r="I16" s="411"/>
    </row>
    <row r="17" spans="1:9" s="58" customFormat="1" ht="15">
      <c r="A17" s="169" t="s">
        <v>292</v>
      </c>
      <c r="B17" s="139">
        <v>66154</v>
      </c>
      <c r="C17" s="139">
        <v>15386.27</v>
      </c>
      <c r="D17" s="140">
        <f t="shared" si="0"/>
        <v>-76.741738972700063</v>
      </c>
      <c r="E17" s="140">
        <f t="shared" si="1"/>
        <v>29.41628981408606</v>
      </c>
      <c r="F17" s="140">
        <f t="shared" si="1"/>
        <v>4.6620690975842782</v>
      </c>
      <c r="I17" s="411"/>
    </row>
    <row r="18" spans="1:9" ht="15">
      <c r="A18" s="169" t="s">
        <v>284</v>
      </c>
      <c r="B18" s="139">
        <v>28040</v>
      </c>
      <c r="C18" s="141">
        <v>50325.599999999999</v>
      </c>
      <c r="D18" s="140">
        <f t="shared" si="0"/>
        <v>79.477888730385146</v>
      </c>
      <c r="E18" s="140">
        <f t="shared" si="1"/>
        <v>12.468373286376835</v>
      </c>
      <c r="F18" s="140">
        <f t="shared" si="1"/>
        <v>15.248752594188671</v>
      </c>
      <c r="I18" s="411"/>
    </row>
    <row r="19" spans="1:9" ht="15">
      <c r="A19" s="169" t="s">
        <v>254</v>
      </c>
      <c r="B19" s="139">
        <v>5369</v>
      </c>
      <c r="C19" s="141">
        <v>57394.41</v>
      </c>
      <c r="D19" s="140">
        <f t="shared" si="0"/>
        <v>968.99627491152921</v>
      </c>
      <c r="E19" s="140">
        <f t="shared" si="1"/>
        <v>2.3874000062252936</v>
      </c>
      <c r="F19" s="140">
        <f t="shared" si="1"/>
        <v>17.390615479585506</v>
      </c>
      <c r="I19" s="411"/>
    </row>
    <row r="20" spans="1:9" ht="15">
      <c r="A20" s="169" t="s">
        <v>246</v>
      </c>
      <c r="B20" s="139">
        <v>42011</v>
      </c>
      <c r="C20" s="141">
        <v>8175.29</v>
      </c>
      <c r="D20" s="140">
        <f t="shared" si="0"/>
        <v>-80.540120444645453</v>
      </c>
      <c r="E20" s="140">
        <f t="shared" si="1"/>
        <v>18.680771402780927</v>
      </c>
      <c r="F20" s="140">
        <f t="shared" si="1"/>
        <v>2.47712843156852</v>
      </c>
      <c r="I20" s="411"/>
    </row>
    <row r="21" spans="1:9" ht="17.25" customHeight="1">
      <c r="A21" s="169" t="s">
        <v>247</v>
      </c>
      <c r="B21" s="139">
        <v>6573</v>
      </c>
      <c r="C21" s="139">
        <v>61503.33</v>
      </c>
      <c r="D21" s="140">
        <f t="shared" si="0"/>
        <v>835.69648562300324</v>
      </c>
      <c r="E21" s="140">
        <f t="shared" si="1"/>
        <v>2.9227752357829861</v>
      </c>
      <c r="F21" s="140">
        <f t="shared" si="1"/>
        <v>18.635626060866478</v>
      </c>
      <c r="I21" s="411"/>
    </row>
    <row r="22" spans="1:9" ht="17.25" customHeight="1" thickBot="1">
      <c r="A22" s="217" t="s">
        <v>248</v>
      </c>
      <c r="B22" s="158">
        <v>28720</v>
      </c>
      <c r="C22" s="158">
        <v>59311.8</v>
      </c>
      <c r="D22" s="218">
        <f t="shared" si="0"/>
        <v>106.51740947075209</v>
      </c>
      <c r="E22" s="218">
        <f t="shared" si="1"/>
        <v>12.770744678485832</v>
      </c>
      <c r="F22" s="218">
        <f t="shared" si="1"/>
        <v>17.971588299314856</v>
      </c>
      <c r="I22" s="411"/>
    </row>
    <row r="23" spans="1:9" ht="15" thickBot="1">
      <c r="A23" s="329" t="s">
        <v>8</v>
      </c>
      <c r="B23" s="351">
        <f>SUM(B11:B22)</f>
        <v>224889</v>
      </c>
      <c r="C23" s="351">
        <f>SUM(C11:C22)</f>
        <v>330030.93</v>
      </c>
      <c r="D23" s="356">
        <f>(C23/B23-1)*100</f>
        <v>46.752811386950889</v>
      </c>
      <c r="E23" s="356">
        <f>SUM(E11:E22)</f>
        <v>100</v>
      </c>
      <c r="F23" s="338">
        <f>SUM(F11:F22)</f>
        <v>100.00000000000001</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activeCell="E5" sqref="E5"/>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12" t="s">
        <v>58</v>
      </c>
      <c r="B1" s="512"/>
      <c r="D1" s="517"/>
      <c r="E1" s="517"/>
    </row>
    <row r="2" spans="1:5" ht="105" customHeight="1">
      <c r="A2" s="513" t="s">
        <v>456</v>
      </c>
      <c r="B2" s="513"/>
      <c r="D2" s="515"/>
      <c r="E2" s="515"/>
    </row>
    <row r="3" spans="1:5" ht="16.5" customHeight="1">
      <c r="A3" s="512" t="s">
        <v>5</v>
      </c>
      <c r="B3" s="512"/>
      <c r="D3" s="517"/>
      <c r="E3" s="517"/>
    </row>
    <row r="4" spans="1:5" ht="62.25" customHeight="1">
      <c r="A4" s="518" t="s">
        <v>271</v>
      </c>
      <c r="B4" s="519"/>
      <c r="D4" s="515"/>
      <c r="E4" s="515"/>
    </row>
    <row r="5" spans="1:5" ht="18.75" customHeight="1">
      <c r="A5" s="42"/>
      <c r="B5" s="42"/>
      <c r="D5" s="32"/>
      <c r="E5" s="32"/>
    </row>
    <row r="6" spans="1:5" ht="14.25" customHeight="1">
      <c r="A6" s="512" t="s">
        <v>94</v>
      </c>
      <c r="B6" s="521"/>
      <c r="C6" s="179"/>
      <c r="D6" s="520"/>
      <c r="E6" s="517"/>
    </row>
    <row r="7" spans="1:5" ht="15.75" customHeight="1">
      <c r="A7" s="513" t="s">
        <v>98</v>
      </c>
      <c r="B7" s="516"/>
      <c r="C7" s="179"/>
      <c r="D7" s="514"/>
      <c r="E7" s="515"/>
    </row>
    <row r="8" spans="1:5" ht="2.25" customHeight="1">
      <c r="A8" s="42"/>
      <c r="B8" s="180"/>
      <c r="C8" s="179"/>
      <c r="D8" s="181"/>
      <c r="E8" s="33"/>
    </row>
    <row r="9" spans="1:5" ht="14.25" customHeight="1">
      <c r="A9" s="512" t="s">
        <v>59</v>
      </c>
      <c r="B9" s="521"/>
      <c r="C9" s="179"/>
      <c r="D9" s="520"/>
      <c r="E9" s="517"/>
    </row>
    <row r="10" spans="1:5" ht="11.25" customHeight="1">
      <c r="A10" s="513" t="s">
        <v>60</v>
      </c>
      <c r="B10" s="516"/>
      <c r="C10" s="179"/>
      <c r="D10" s="514"/>
      <c r="E10" s="515"/>
    </row>
    <row r="11" spans="1:5" ht="4.5" customHeight="1">
      <c r="A11" s="43"/>
      <c r="B11" s="182"/>
      <c r="C11" s="179"/>
      <c r="D11" s="183"/>
      <c r="E11" s="34"/>
    </row>
    <row r="12" spans="1:5" ht="12.75" customHeight="1">
      <c r="A12" s="41" t="s">
        <v>418</v>
      </c>
      <c r="B12" s="193" t="s">
        <v>416</v>
      </c>
      <c r="C12" s="183"/>
      <c r="D12" s="184"/>
      <c r="E12" s="38"/>
    </row>
    <row r="13" spans="1:5" ht="4.5" customHeight="1">
      <c r="A13" s="43"/>
      <c r="B13" s="182"/>
      <c r="C13" s="179"/>
      <c r="D13" s="179"/>
    </row>
    <row r="14" spans="1:5" ht="15" customHeight="1">
      <c r="A14" s="43" t="s">
        <v>417</v>
      </c>
      <c r="B14" s="425" t="s">
        <v>272</v>
      </c>
      <c r="C14" s="179"/>
      <c r="D14" s="179"/>
    </row>
    <row r="15" spans="1:5" ht="5.25" customHeight="1">
      <c r="A15" s="43"/>
      <c r="B15" s="182"/>
      <c r="C15" s="179"/>
      <c r="D15" s="179"/>
    </row>
    <row r="16" spans="1:5" ht="12" customHeight="1">
      <c r="A16" s="41" t="s">
        <v>419</v>
      </c>
      <c r="B16" s="513" t="s">
        <v>455</v>
      </c>
      <c r="C16" s="516"/>
      <c r="D16" s="184"/>
    </row>
    <row r="17" spans="1:11" ht="13.5" customHeight="1">
      <c r="A17" s="43"/>
      <c r="B17" s="43" t="s">
        <v>273</v>
      </c>
      <c r="C17" s="154"/>
      <c r="E17" s="35"/>
    </row>
    <row r="18" spans="1:11" ht="13.5" customHeight="1">
      <c r="A18" s="43"/>
      <c r="B18" s="43" t="s">
        <v>415</v>
      </c>
      <c r="C18" s="154"/>
      <c r="E18" s="35"/>
    </row>
    <row r="19" spans="1:11" ht="15.75" customHeight="1">
      <c r="A19" s="512" t="s">
        <v>0</v>
      </c>
      <c r="B19" s="512"/>
    </row>
    <row r="20" spans="1:11" ht="66.75" customHeight="1">
      <c r="A20" s="513" t="s">
        <v>457</v>
      </c>
      <c r="B20" s="513"/>
    </row>
    <row r="21" spans="1:11" ht="27" customHeight="1">
      <c r="A21" s="513" t="s">
        <v>378</v>
      </c>
      <c r="B21" s="513"/>
      <c r="E21" s="36"/>
    </row>
    <row r="22" spans="1:11" ht="15.75">
      <c r="A22" s="512" t="s">
        <v>5</v>
      </c>
      <c r="B22" s="512"/>
    </row>
    <row r="23" spans="1:11" ht="45.75" customHeight="1">
      <c r="A23" s="513" t="s">
        <v>274</v>
      </c>
      <c r="B23" s="513"/>
    </row>
    <row r="24" spans="1:11" ht="3" customHeight="1">
      <c r="A24" s="44"/>
      <c r="B24" s="44"/>
      <c r="E24" s="39"/>
    </row>
    <row r="25" spans="1:11" ht="15.75">
      <c r="A25" s="512" t="s">
        <v>4</v>
      </c>
      <c r="B25" s="512"/>
    </row>
    <row r="26" spans="1:11">
      <c r="A26" s="513" t="s">
        <v>99</v>
      </c>
      <c r="B26" s="513"/>
    </row>
    <row r="27" spans="1:11" ht="3" customHeight="1">
      <c r="A27" s="45"/>
      <c r="B27" s="45"/>
    </row>
    <row r="28" spans="1:11" ht="12.75" customHeight="1">
      <c r="A28" s="512" t="s">
        <v>1</v>
      </c>
      <c r="B28" s="512"/>
      <c r="C28" s="37"/>
      <c r="F28" s="37"/>
      <c r="G28" s="37"/>
      <c r="H28" s="37"/>
      <c r="I28" s="37"/>
      <c r="J28" s="37"/>
      <c r="K28" s="37"/>
    </row>
    <row r="29" spans="1:11" ht="13.5" customHeight="1">
      <c r="A29" s="513" t="s">
        <v>2</v>
      </c>
      <c r="B29" s="513"/>
      <c r="C29" s="37"/>
      <c r="F29" s="37"/>
      <c r="G29" s="37"/>
      <c r="H29" s="37"/>
      <c r="I29" s="37"/>
      <c r="J29" s="37"/>
      <c r="K29" s="37"/>
    </row>
    <row r="30" spans="1:11" ht="8.25" customHeight="1">
      <c r="A30" s="46"/>
      <c r="B30" s="46"/>
    </row>
    <row r="31" spans="1:11">
      <c r="A31" s="41" t="s">
        <v>418</v>
      </c>
      <c r="B31" s="426" t="s">
        <v>416</v>
      </c>
    </row>
    <row r="32" spans="1:11" ht="8.25" customHeight="1">
      <c r="A32" s="41"/>
      <c r="B32" s="426"/>
    </row>
    <row r="33" spans="1:3" ht="18.75" customHeight="1">
      <c r="A33" s="41" t="s">
        <v>420</v>
      </c>
      <c r="B33" s="426" t="s">
        <v>272</v>
      </c>
    </row>
    <row r="34" spans="1:3" ht="7.5" customHeight="1">
      <c r="A34" s="43"/>
      <c r="B34" s="182"/>
    </row>
    <row r="35" spans="1:3">
      <c r="A35" s="41" t="s">
        <v>421</v>
      </c>
      <c r="B35" s="513" t="s">
        <v>458</v>
      </c>
      <c r="C35" s="516"/>
    </row>
    <row r="36" spans="1:3" ht="15" customHeight="1">
      <c r="A36" s="43"/>
      <c r="B36" s="43" t="s">
        <v>413</v>
      </c>
    </row>
    <row r="37" spans="1:3" ht="15.75">
      <c r="A37" s="43"/>
      <c r="B37" s="43" t="s">
        <v>414</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election activeCell="I28" sqref="I28"/>
    </sheetView>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24" t="s">
        <v>482</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25" t="s">
        <v>227</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27" t="s">
        <v>11</v>
      </c>
      <c r="F5" s="528"/>
    </row>
    <row r="6" spans="1:45" ht="12" customHeight="1">
      <c r="A6" s="283" t="s">
        <v>252</v>
      </c>
      <c r="B6" s="537" t="s">
        <v>243</v>
      </c>
      <c r="C6" s="538"/>
      <c r="D6" s="285" t="s">
        <v>13</v>
      </c>
      <c r="E6" s="527" t="s">
        <v>13</v>
      </c>
      <c r="F6" s="528"/>
    </row>
    <row r="7" spans="1:45" ht="12" customHeight="1">
      <c r="A7" s="335" t="s">
        <v>34</v>
      </c>
      <c r="B7" s="539" t="s">
        <v>244</v>
      </c>
      <c r="C7" s="540"/>
      <c r="D7" s="276" t="s">
        <v>49</v>
      </c>
      <c r="E7" s="530" t="s">
        <v>17</v>
      </c>
      <c r="F7" s="531"/>
    </row>
    <row r="8" spans="1:45" ht="12" customHeight="1">
      <c r="A8" s="276"/>
      <c r="B8" s="273"/>
      <c r="C8" s="304"/>
      <c r="D8" s="276" t="s">
        <v>18</v>
      </c>
      <c r="E8" s="530" t="s">
        <v>18</v>
      </c>
      <c r="F8" s="531"/>
    </row>
    <row r="9" spans="1:45" ht="12.75" thickBot="1">
      <c r="A9" s="60" t="str">
        <f>' F4'!A10</f>
        <v>Janar-Gusht/January-August</v>
      </c>
      <c r="B9" s="61">
        <v>2024</v>
      </c>
      <c r="C9" s="205">
        <v>2025</v>
      </c>
      <c r="D9" s="61" t="s">
        <v>452</v>
      </c>
      <c r="E9" s="61">
        <v>2024</v>
      </c>
      <c r="F9" s="205">
        <v>2025</v>
      </c>
    </row>
    <row r="10" spans="1:45" ht="15.75" thickBot="1">
      <c r="A10" s="529" t="s">
        <v>320</v>
      </c>
      <c r="B10" s="529"/>
      <c r="C10" s="529"/>
      <c r="D10" s="529"/>
      <c r="E10" s="529"/>
      <c r="F10" s="529"/>
    </row>
    <row r="11" spans="1:45" ht="15">
      <c r="A11" s="168" t="s">
        <v>297</v>
      </c>
      <c r="B11" s="141">
        <v>115101</v>
      </c>
      <c r="C11" s="141">
        <v>104016.76999999999</v>
      </c>
      <c r="D11" s="140">
        <f>(C11/B11-1)*100</f>
        <v>-9.6300032145680845</v>
      </c>
      <c r="E11" s="140">
        <f>B11/B$23*100</f>
        <v>2.0176305370198682</v>
      </c>
      <c r="F11" s="140">
        <f>C11/C$23*100</f>
        <v>1.4149845998738528</v>
      </c>
      <c r="I11" s="392"/>
    </row>
    <row r="12" spans="1:45" ht="15">
      <c r="A12" s="169" t="s">
        <v>41</v>
      </c>
      <c r="B12" s="139">
        <v>444925</v>
      </c>
      <c r="C12" s="139">
        <v>762285.3</v>
      </c>
      <c r="D12" s="140">
        <f>(C12/B12-1)*100</f>
        <v>71.328943080294451</v>
      </c>
      <c r="E12" s="140">
        <f>B12/B$23*100</f>
        <v>7.7991873805055105</v>
      </c>
      <c r="F12" s="140">
        <f>C12/C$23*100</f>
        <v>10.369692889042989</v>
      </c>
      <c r="I12" s="392"/>
    </row>
    <row r="13" spans="1:45" ht="15">
      <c r="A13" s="169" t="s">
        <v>295</v>
      </c>
      <c r="B13" s="139">
        <v>97305</v>
      </c>
      <c r="C13" s="139">
        <v>106690.76</v>
      </c>
      <c r="D13" s="140">
        <f t="shared" ref="D13:D22" si="0">(C13/B13-1)*100</f>
        <v>9.6457119366939015</v>
      </c>
      <c r="E13" s="140">
        <f t="shared" ref="E13:F22" si="1">B13/B$23*100</f>
        <v>1.7056805710177865</v>
      </c>
      <c r="F13" s="140">
        <f t="shared" si="1"/>
        <v>1.451360029241797</v>
      </c>
      <c r="I13" s="392"/>
    </row>
    <row r="14" spans="1:45" ht="15">
      <c r="A14" s="169" t="s">
        <v>245</v>
      </c>
      <c r="B14" s="139">
        <v>589988</v>
      </c>
      <c r="C14" s="139">
        <v>1055741.81</v>
      </c>
      <c r="D14" s="140">
        <f t="shared" si="0"/>
        <v>78.942929347715562</v>
      </c>
      <c r="E14" s="140">
        <f t="shared" si="1"/>
        <v>10.342028351406833</v>
      </c>
      <c r="F14" s="140">
        <f t="shared" si="1"/>
        <v>14.36170727655692</v>
      </c>
      <c r="I14" s="392"/>
    </row>
    <row r="15" spans="1:45" ht="15">
      <c r="A15" s="170" t="s">
        <v>33</v>
      </c>
      <c r="B15" s="499" t="s">
        <v>491</v>
      </c>
      <c r="C15" s="499">
        <v>0</v>
      </c>
      <c r="D15" s="140">
        <f>IFERROR((C15/B15-1)*100,0)</f>
        <v>0</v>
      </c>
      <c r="E15" s="140">
        <v>0</v>
      </c>
      <c r="F15" s="140">
        <f t="shared" si="1"/>
        <v>0</v>
      </c>
      <c r="I15" s="392"/>
    </row>
    <row r="16" spans="1:45" ht="15">
      <c r="A16" s="169" t="s">
        <v>253</v>
      </c>
      <c r="B16" s="499" t="s">
        <v>491</v>
      </c>
      <c r="C16" s="499">
        <v>0</v>
      </c>
      <c r="D16" s="140">
        <f>IFERROR((C16/B16-1)*100,0)</f>
        <v>0</v>
      </c>
      <c r="E16" s="140">
        <v>0</v>
      </c>
      <c r="F16" s="140">
        <f t="shared" si="1"/>
        <v>0</v>
      </c>
      <c r="I16" s="392"/>
    </row>
    <row r="17" spans="1:9" ht="15">
      <c r="A17" s="169" t="s">
        <v>292</v>
      </c>
      <c r="B17" s="139">
        <v>93965</v>
      </c>
      <c r="C17" s="139">
        <v>106129.58999999998</v>
      </c>
      <c r="D17" s="140">
        <f t="shared" si="0"/>
        <v>12.945873463523627</v>
      </c>
      <c r="E17" s="140">
        <f t="shared" si="1"/>
        <v>1.6471329824334449</v>
      </c>
      <c r="F17" s="140">
        <f t="shared" si="1"/>
        <v>1.4437261937755426</v>
      </c>
      <c r="I17" s="392"/>
    </row>
    <row r="18" spans="1:9" ht="15">
      <c r="A18" s="169" t="s">
        <v>284</v>
      </c>
      <c r="B18" s="139">
        <v>571439</v>
      </c>
      <c r="C18" s="139">
        <v>736512.61</v>
      </c>
      <c r="D18" s="140">
        <f t="shared" si="0"/>
        <v>28.887354555779353</v>
      </c>
      <c r="E18" s="140">
        <f t="shared" si="1"/>
        <v>10.016878884146067</v>
      </c>
      <c r="F18" s="140">
        <f t="shared" si="1"/>
        <v>10.019095966572477</v>
      </c>
      <c r="I18" s="392"/>
    </row>
    <row r="19" spans="1:9" ht="15">
      <c r="A19" s="169" t="s">
        <v>254</v>
      </c>
      <c r="B19" s="139">
        <v>2635861</v>
      </c>
      <c r="C19" s="139">
        <v>3306943.0060000014</v>
      </c>
      <c r="D19" s="140">
        <f t="shared" si="0"/>
        <v>25.459688731689624</v>
      </c>
      <c r="E19" s="140">
        <f t="shared" si="1"/>
        <v>46.204582453147466</v>
      </c>
      <c r="F19" s="140">
        <f t="shared" si="1"/>
        <v>44.985759759224869</v>
      </c>
      <c r="I19" s="392"/>
    </row>
    <row r="20" spans="1:9" ht="15">
      <c r="A20" s="169" t="s">
        <v>246</v>
      </c>
      <c r="B20" s="139">
        <v>37375</v>
      </c>
      <c r="C20" s="139">
        <v>34406.160000000003</v>
      </c>
      <c r="D20" s="140">
        <f t="shared" si="0"/>
        <v>-7.9433846153846073</v>
      </c>
      <c r="E20" s="140">
        <f t="shared" si="1"/>
        <v>0.65515452794604367</v>
      </c>
      <c r="F20" s="140">
        <f t="shared" si="1"/>
        <v>0.46804170655170096</v>
      </c>
      <c r="I20" s="392"/>
    </row>
    <row r="21" spans="1:9" ht="15">
      <c r="A21" s="169" t="s">
        <v>247</v>
      </c>
      <c r="B21" s="139">
        <v>841300</v>
      </c>
      <c r="C21" s="242">
        <v>844433.31999999983</v>
      </c>
      <c r="D21" s="140">
        <f t="shared" si="0"/>
        <v>0.37243789373586633</v>
      </c>
      <c r="E21" s="140">
        <f t="shared" si="1"/>
        <v>14.747331220361378</v>
      </c>
      <c r="F21" s="140">
        <f t="shared" si="1"/>
        <v>11.487187531590811</v>
      </c>
      <c r="I21" s="392"/>
    </row>
    <row r="22" spans="1:9" ht="15.75" thickBot="1">
      <c r="A22" s="217" t="s">
        <v>248</v>
      </c>
      <c r="B22" s="216">
        <v>277502</v>
      </c>
      <c r="C22" s="216">
        <v>293929.16000000003</v>
      </c>
      <c r="D22" s="218">
        <f t="shared" si="0"/>
        <v>5.9196546331197641</v>
      </c>
      <c r="E22" s="218">
        <f t="shared" si="1"/>
        <v>4.8643930920155984</v>
      </c>
      <c r="F22" s="218">
        <f t="shared" si="1"/>
        <v>3.9984440475690386</v>
      </c>
      <c r="I22" s="392"/>
    </row>
    <row r="23" spans="1:9" ht="15" thickBot="1">
      <c r="A23" s="329" t="s">
        <v>8</v>
      </c>
      <c r="B23" s="351">
        <f>SUM(B11:B22)</f>
        <v>5704761</v>
      </c>
      <c r="C23" s="351">
        <f>SUM(C11:C22)</f>
        <v>7351088.4860000014</v>
      </c>
      <c r="D23" s="356">
        <f>(C23/B23-1)*100</f>
        <v>28.858833630365964</v>
      </c>
      <c r="E23" s="356">
        <f>SUM(E11:E22)</f>
        <v>100</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election activeCell="S35" sqref="S35"/>
    </sheetView>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24" t="s">
        <v>476</v>
      </c>
      <c r="B2" s="524"/>
      <c r="C2" s="524"/>
      <c r="D2" s="524"/>
      <c r="E2" s="524"/>
      <c r="F2" s="524"/>
    </row>
    <row r="3" spans="1:9" ht="15.75">
      <c r="A3" s="525" t="s">
        <v>230</v>
      </c>
      <c r="B3" s="525"/>
      <c r="C3" s="525"/>
      <c r="D3" s="525"/>
      <c r="E3" s="525"/>
      <c r="F3" s="525"/>
    </row>
    <row r="5" spans="1:9">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Janar-Gusht/January-August</v>
      </c>
      <c r="B9" s="61">
        <v>2024</v>
      </c>
      <c r="C9" s="205">
        <v>2025</v>
      </c>
      <c r="D9" s="61" t="s">
        <v>452</v>
      </c>
      <c r="E9" s="61">
        <v>2024</v>
      </c>
      <c r="F9" s="205">
        <v>2025</v>
      </c>
    </row>
    <row r="10" spans="1:9" ht="15.75" thickBot="1">
      <c r="A10" s="529" t="s">
        <v>304</v>
      </c>
      <c r="B10" s="529"/>
      <c r="C10" s="529"/>
      <c r="D10" s="529"/>
      <c r="E10" s="529"/>
      <c r="F10" s="529"/>
    </row>
    <row r="11" spans="1:9" ht="15">
      <c r="A11" s="168" t="s">
        <v>297</v>
      </c>
      <c r="B11" s="141">
        <v>9805</v>
      </c>
      <c r="C11" s="139">
        <v>3999.61</v>
      </c>
      <c r="D11" s="140">
        <f>(C11/B11-1)*100</f>
        <v>-59.208465068842429</v>
      </c>
      <c r="E11" s="140">
        <f>B11/B$23*100</f>
        <v>1.0447121900491831</v>
      </c>
      <c r="F11" s="140">
        <f>C11/C$23*100</f>
        <v>7.3639938626541446E-2</v>
      </c>
      <c r="I11" s="411"/>
    </row>
    <row r="12" spans="1:9" ht="15">
      <c r="A12" s="169" t="s">
        <v>41</v>
      </c>
      <c r="B12" s="141">
        <v>167976</v>
      </c>
      <c r="C12" s="141">
        <v>2036631.1199999996</v>
      </c>
      <c r="D12" s="140">
        <f>(C12/B12-1)*100</f>
        <v>1112.4536362337474</v>
      </c>
      <c r="E12" s="140">
        <f>B12/B$23*100</f>
        <v>17.897661890433611</v>
      </c>
      <c r="F12" s="140">
        <f>C12/C$23*100</f>
        <v>37.498003725789346</v>
      </c>
      <c r="I12" s="411"/>
    </row>
    <row r="13" spans="1:9" ht="15">
      <c r="A13" s="169" t="s">
        <v>295</v>
      </c>
      <c r="B13" s="139">
        <v>41785</v>
      </c>
      <c r="C13" s="139">
        <v>270710.49</v>
      </c>
      <c r="D13" s="140">
        <f t="shared" ref="D13:D22" si="0">(C13/B13-1)*100</f>
        <v>547.8652387220294</v>
      </c>
      <c r="E13" s="140">
        <f t="shared" ref="E13:F22" si="1">B13/B$23*100</f>
        <v>4.4521467477006738</v>
      </c>
      <c r="F13" s="140">
        <f t="shared" si="1"/>
        <v>4.9842619328286908</v>
      </c>
      <c r="I13" s="411"/>
    </row>
    <row r="14" spans="1:9" ht="15">
      <c r="A14" s="169" t="s">
        <v>245</v>
      </c>
      <c r="B14" s="139">
        <v>65532</v>
      </c>
      <c r="C14" s="139">
        <v>48133.51</v>
      </c>
      <c r="D14" s="140">
        <f t="shared" si="0"/>
        <v>-26.54960935115669</v>
      </c>
      <c r="E14" s="140">
        <f t="shared" si="1"/>
        <v>6.9823640222644627</v>
      </c>
      <c r="F14" s="140">
        <f t="shared" si="1"/>
        <v>0.88622358736977336</v>
      </c>
      <c r="I14" s="411"/>
    </row>
    <row r="15" spans="1:9" ht="15">
      <c r="A15" s="170" t="s">
        <v>33</v>
      </c>
      <c r="B15" s="499" t="s">
        <v>491</v>
      </c>
      <c r="C15" s="499">
        <v>0</v>
      </c>
      <c r="D15" s="140">
        <f>IFERROR((C15/B15-1)*100,0)</f>
        <v>0</v>
      </c>
      <c r="E15" s="140">
        <v>0</v>
      </c>
      <c r="F15" s="140">
        <f t="shared" si="1"/>
        <v>0</v>
      </c>
      <c r="I15" s="411"/>
    </row>
    <row r="16" spans="1:9" ht="15">
      <c r="A16" s="169" t="s">
        <v>253</v>
      </c>
      <c r="B16" s="139">
        <v>2009</v>
      </c>
      <c r="C16" s="499">
        <v>0</v>
      </c>
      <c r="D16" s="140">
        <f t="shared" si="0"/>
        <v>-100</v>
      </c>
      <c r="E16" s="140">
        <f t="shared" si="1"/>
        <v>0.21405678631400393</v>
      </c>
      <c r="F16" s="140">
        <f t="shared" si="1"/>
        <v>0</v>
      </c>
      <c r="I16" s="411"/>
    </row>
    <row r="17" spans="1:9" s="58" customFormat="1" ht="15">
      <c r="A17" s="169" t="s">
        <v>292</v>
      </c>
      <c r="B17" s="499" t="s">
        <v>491</v>
      </c>
      <c r="C17" s="499">
        <v>0</v>
      </c>
      <c r="D17" s="140">
        <f>IFERROR((C17/B17-1)*100,0)</f>
        <v>0</v>
      </c>
      <c r="E17" s="140">
        <v>0</v>
      </c>
      <c r="F17" s="140">
        <f t="shared" si="1"/>
        <v>0</v>
      </c>
      <c r="I17" s="411"/>
    </row>
    <row r="18" spans="1:9" ht="15">
      <c r="A18" s="169" t="s">
        <v>284</v>
      </c>
      <c r="B18" s="139">
        <v>82012</v>
      </c>
      <c r="C18" s="139">
        <v>165482.1</v>
      </c>
      <c r="D18" s="140">
        <f>(C18/B18-1)*100</f>
        <v>101.77791054967567</v>
      </c>
      <c r="E18" s="140">
        <f t="shared" si="1"/>
        <v>8.7382902733619172</v>
      </c>
      <c r="F18" s="140">
        <f t="shared" si="1"/>
        <v>3.0468199868965211</v>
      </c>
      <c r="I18" s="411"/>
    </row>
    <row r="19" spans="1:9" ht="15">
      <c r="A19" s="169" t="s">
        <v>254</v>
      </c>
      <c r="B19" s="139">
        <v>485236</v>
      </c>
      <c r="C19" s="139">
        <v>2869699.02</v>
      </c>
      <c r="D19" s="140">
        <f>(C19/B19-1)*100</f>
        <v>491.40274423167278</v>
      </c>
      <c r="E19" s="140">
        <f t="shared" si="1"/>
        <v>51.701373202519676</v>
      </c>
      <c r="F19" s="140">
        <f t="shared" si="1"/>
        <v>52.836266463341708</v>
      </c>
      <c r="H19" s="459"/>
      <c r="I19" s="411"/>
    </row>
    <row r="20" spans="1:9" ht="15">
      <c r="A20" s="169" t="s">
        <v>246</v>
      </c>
      <c r="B20" s="139">
        <v>1200</v>
      </c>
      <c r="C20" s="139">
        <v>1868</v>
      </c>
      <c r="D20" s="140">
        <f t="shared" si="0"/>
        <v>55.666666666666664</v>
      </c>
      <c r="E20" s="140">
        <f t="shared" si="1"/>
        <v>0.12785870760418355</v>
      </c>
      <c r="F20" s="140">
        <f t="shared" si="1"/>
        <v>3.4393204676050768E-2</v>
      </c>
      <c r="I20" s="411"/>
    </row>
    <row r="21" spans="1:9" ht="15">
      <c r="A21" s="169" t="s">
        <v>247</v>
      </c>
      <c r="B21" s="139">
        <v>67132</v>
      </c>
      <c r="C21" s="139">
        <v>25298.959999999999</v>
      </c>
      <c r="D21" s="140">
        <f t="shared" si="0"/>
        <v>-62.314604063635826</v>
      </c>
      <c r="E21" s="140">
        <f t="shared" si="1"/>
        <v>7.1528422990700404</v>
      </c>
      <c r="F21" s="140">
        <f t="shared" si="1"/>
        <v>0.4657988808197116</v>
      </c>
      <c r="I21" s="411"/>
    </row>
    <row r="22" spans="1:9" ht="15" customHeight="1" thickBot="1">
      <c r="A22" s="217" t="s">
        <v>248</v>
      </c>
      <c r="B22" s="158">
        <v>15849</v>
      </c>
      <c r="C22" s="158">
        <v>9482.64</v>
      </c>
      <c r="D22" s="140">
        <f t="shared" si="0"/>
        <v>-40.168843460155223</v>
      </c>
      <c r="E22" s="218">
        <f t="shared" si="1"/>
        <v>1.688693880682254</v>
      </c>
      <c r="F22" s="218">
        <f t="shared" si="1"/>
        <v>0.17459227965166277</v>
      </c>
      <c r="I22" s="411"/>
    </row>
    <row r="23" spans="1:9" ht="15" thickBot="1">
      <c r="A23" s="329" t="s">
        <v>8</v>
      </c>
      <c r="B23" s="351">
        <f>SUM(B11:B22)</f>
        <v>938536</v>
      </c>
      <c r="C23" s="351">
        <f>SUM(C11:C22)</f>
        <v>5431305.4499999993</v>
      </c>
      <c r="D23" s="356">
        <f>(C23/B23-1)*100</f>
        <v>478.69974620046537</v>
      </c>
      <c r="E23" s="356">
        <f>SUM(E11:E22)</f>
        <v>100.00000000000001</v>
      </c>
      <c r="F23" s="338">
        <f>SUM(F11:F22)</f>
        <v>100</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5:D18 D23:F24"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election activeCell="M6" sqref="M6"/>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24" t="s">
        <v>184</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25" t="s">
        <v>185</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27" t="s">
        <v>11</v>
      </c>
      <c r="F5" s="528"/>
    </row>
    <row r="6" spans="1:47" ht="12" customHeight="1">
      <c r="A6" s="283" t="s">
        <v>252</v>
      </c>
      <c r="B6" s="537" t="s">
        <v>243</v>
      </c>
      <c r="C6" s="538"/>
      <c r="D6" s="285" t="s">
        <v>13</v>
      </c>
      <c r="E6" s="527" t="s">
        <v>13</v>
      </c>
      <c r="F6" s="528"/>
    </row>
    <row r="7" spans="1:47" ht="12" customHeight="1">
      <c r="A7" s="335" t="s">
        <v>34</v>
      </c>
      <c r="B7" s="539" t="s">
        <v>244</v>
      </c>
      <c r="C7" s="540"/>
      <c r="D7" s="276" t="s">
        <v>49</v>
      </c>
      <c r="E7" s="530" t="s">
        <v>17</v>
      </c>
      <c r="F7" s="531"/>
    </row>
    <row r="8" spans="1:47" ht="12" customHeight="1">
      <c r="A8" s="276"/>
      <c r="B8" s="273"/>
      <c r="C8" s="304"/>
      <c r="D8" s="276" t="s">
        <v>18</v>
      </c>
      <c r="E8" s="530" t="s">
        <v>18</v>
      </c>
      <c r="F8" s="531"/>
    </row>
    <row r="9" spans="1:47" ht="12.75" thickBot="1">
      <c r="A9" s="60" t="str">
        <f>' F4'!A10</f>
        <v>Janar-Gusht/January-August</v>
      </c>
      <c r="B9" s="61">
        <v>2024</v>
      </c>
      <c r="C9" s="205">
        <v>2025</v>
      </c>
      <c r="D9" s="61" t="s">
        <v>452</v>
      </c>
      <c r="E9" s="61">
        <v>2024</v>
      </c>
      <c r="F9" s="205">
        <v>2025</v>
      </c>
    </row>
    <row r="10" spans="1:47" ht="15.75" thickBot="1">
      <c r="A10" s="529" t="s">
        <v>308</v>
      </c>
      <c r="B10" s="529"/>
      <c r="C10" s="529"/>
      <c r="D10" s="529"/>
      <c r="E10" s="529"/>
      <c r="F10" s="529"/>
    </row>
    <row r="11" spans="1:47" ht="15" customHeight="1">
      <c r="A11" s="168" t="s">
        <v>297</v>
      </c>
      <c r="B11" s="139">
        <v>1162177</v>
      </c>
      <c r="C11" s="139">
        <v>667462.66</v>
      </c>
      <c r="D11" s="140">
        <f>(C11/B11-1)*100</f>
        <v>-42.567899726117453</v>
      </c>
      <c r="E11" s="140">
        <f>B11/B$23*100</f>
        <v>4.5401041681926637</v>
      </c>
      <c r="F11" s="140">
        <f>C11/C$23*100</f>
        <v>2.6000944845779252</v>
      </c>
      <c r="I11" s="392"/>
    </row>
    <row r="12" spans="1:47" ht="15">
      <c r="A12" s="169" t="s">
        <v>41</v>
      </c>
      <c r="B12" s="139">
        <v>4508164</v>
      </c>
      <c r="C12" s="139">
        <v>4991674.3600000013</v>
      </c>
      <c r="D12" s="140">
        <f>(C12/B12-1)*100</f>
        <v>10.725216740118615</v>
      </c>
      <c r="E12" s="140">
        <f>B12/B$23*100</f>
        <v>17.611374315010629</v>
      </c>
      <c r="F12" s="140">
        <f>C12/C$23*100</f>
        <v>19.445020298581269</v>
      </c>
      <c r="I12" s="392"/>
    </row>
    <row r="13" spans="1:47" ht="15">
      <c r="A13" s="169" t="s">
        <v>295</v>
      </c>
      <c r="B13" s="139">
        <v>2611465</v>
      </c>
      <c r="C13" s="139">
        <v>3012180.26</v>
      </c>
      <c r="D13" s="140">
        <f t="shared" ref="D13:D20" si="0">(C13/B13-1)*100</f>
        <v>15.344462207994347</v>
      </c>
      <c r="E13" s="140">
        <f t="shared" ref="E13:F22" si="1">B13/B$23*100</f>
        <v>10.201822210893223</v>
      </c>
      <c r="F13" s="140">
        <f t="shared" si="1"/>
        <v>11.733919738042726</v>
      </c>
      <c r="I13" s="392"/>
    </row>
    <row r="14" spans="1:47" ht="15">
      <c r="A14" s="169" t="s">
        <v>245</v>
      </c>
      <c r="B14" s="139">
        <v>5007925</v>
      </c>
      <c r="C14" s="139">
        <v>4716873.78</v>
      </c>
      <c r="D14" s="140">
        <f t="shared" si="0"/>
        <v>-5.8118126769071026</v>
      </c>
      <c r="E14" s="140">
        <f t="shared" si="1"/>
        <v>19.563716341397434</v>
      </c>
      <c r="F14" s="140">
        <f t="shared" si="1"/>
        <v>18.374537236027901</v>
      </c>
      <c r="I14" s="392"/>
    </row>
    <row r="15" spans="1:47" ht="15">
      <c r="A15" s="170" t="s">
        <v>33</v>
      </c>
      <c r="B15" s="499" t="s">
        <v>491</v>
      </c>
      <c r="C15" s="499">
        <v>0</v>
      </c>
      <c r="D15" s="140">
        <f>IFERROR((C15/B15-1)*100,0)</f>
        <v>0</v>
      </c>
      <c r="E15" s="140">
        <v>0</v>
      </c>
      <c r="F15" s="140">
        <f t="shared" si="1"/>
        <v>0</v>
      </c>
      <c r="I15" s="392"/>
    </row>
    <row r="16" spans="1:47" ht="15">
      <c r="A16" s="169" t="s">
        <v>253</v>
      </c>
      <c r="B16" s="499" t="s">
        <v>491</v>
      </c>
      <c r="C16" s="499">
        <v>0</v>
      </c>
      <c r="D16" s="140">
        <f>IFERROR((C16/B16-1)*100,0)</f>
        <v>0</v>
      </c>
      <c r="E16" s="140">
        <v>0</v>
      </c>
      <c r="F16" s="140">
        <f t="shared" si="1"/>
        <v>0</v>
      </c>
      <c r="I16" s="392"/>
    </row>
    <row r="17" spans="1:9" ht="15">
      <c r="A17" s="169" t="s">
        <v>292</v>
      </c>
      <c r="B17" s="139">
        <v>1179328</v>
      </c>
      <c r="C17" s="139">
        <v>984804.8899999999</v>
      </c>
      <c r="D17" s="140">
        <f t="shared" si="0"/>
        <v>-16.49440274461389</v>
      </c>
      <c r="E17" s="140">
        <f t="shared" si="1"/>
        <v>4.6071054309853983</v>
      </c>
      <c r="F17" s="140">
        <f t="shared" si="1"/>
        <v>3.8362981426921618</v>
      </c>
      <c r="I17" s="392"/>
    </row>
    <row r="18" spans="1:9" ht="15">
      <c r="A18" s="169" t="s">
        <v>284</v>
      </c>
      <c r="B18" s="139">
        <v>4030159</v>
      </c>
      <c r="C18" s="139">
        <v>4496550.9700000007</v>
      </c>
      <c r="D18" s="140">
        <f>(C18/B18-1)*100</f>
        <v>11.572545152685066</v>
      </c>
      <c r="E18" s="140">
        <f t="shared" si="1"/>
        <v>15.744023220541429</v>
      </c>
      <c r="F18" s="140">
        <f t="shared" si="1"/>
        <v>17.516271811700328</v>
      </c>
      <c r="I18" s="392"/>
    </row>
    <row r="19" spans="1:9" ht="15">
      <c r="A19" s="169" t="s">
        <v>254</v>
      </c>
      <c r="B19" s="139">
        <v>3082706</v>
      </c>
      <c r="C19" s="139">
        <v>3244840.5899999961</v>
      </c>
      <c r="D19" s="140">
        <f>(C19/B19-1)*100</f>
        <v>5.2594892279703709</v>
      </c>
      <c r="E19" s="140">
        <f t="shared" si="1"/>
        <v>12.042749391798781</v>
      </c>
      <c r="F19" s="140">
        <f t="shared" si="1"/>
        <v>12.640245854942014</v>
      </c>
      <c r="I19" s="392"/>
    </row>
    <row r="20" spans="1:9" ht="15">
      <c r="A20" s="169" t="s">
        <v>246</v>
      </c>
      <c r="B20" s="139">
        <v>68420</v>
      </c>
      <c r="C20" s="139">
        <v>31529.309999999994</v>
      </c>
      <c r="D20" s="140">
        <f t="shared" si="0"/>
        <v>-53.917991815258702</v>
      </c>
      <c r="E20" s="140">
        <f t="shared" si="1"/>
        <v>0.26728624571622223</v>
      </c>
      <c r="F20" s="140">
        <f t="shared" si="1"/>
        <v>0.12282212915633005</v>
      </c>
      <c r="I20" s="392"/>
    </row>
    <row r="21" spans="1:9" ht="15">
      <c r="A21" s="169" t="s">
        <v>247</v>
      </c>
      <c r="B21" s="139">
        <v>2051494</v>
      </c>
      <c r="C21" s="242">
        <v>1533019.7399999949</v>
      </c>
      <c r="D21" s="140">
        <f>(C21/B21-1)*100</f>
        <v>-25.273008841361722</v>
      </c>
      <c r="E21" s="140">
        <f t="shared" si="1"/>
        <v>8.0142667256555935</v>
      </c>
      <c r="F21" s="140">
        <f t="shared" si="1"/>
        <v>5.9718639102943545</v>
      </c>
      <c r="I21" s="392"/>
    </row>
    <row r="22" spans="1:9" ht="15.75" thickBot="1">
      <c r="A22" s="217" t="s">
        <v>248</v>
      </c>
      <c r="B22" s="216">
        <v>1896187</v>
      </c>
      <c r="C22" s="216">
        <v>1991771.329999998</v>
      </c>
      <c r="D22" s="218">
        <f>(C22/B22-1)*100</f>
        <v>5.040870441575529</v>
      </c>
      <c r="E22" s="218">
        <f t="shared" si="1"/>
        <v>7.4075519498086271</v>
      </c>
      <c r="F22" s="218">
        <f t="shared" si="1"/>
        <v>7.7589263939849955</v>
      </c>
      <c r="I22" s="392"/>
    </row>
    <row r="23" spans="1:9" ht="14.25" customHeight="1" thickBot="1">
      <c r="A23" s="329" t="s">
        <v>8</v>
      </c>
      <c r="B23" s="351">
        <f>SUM(B11:B22)</f>
        <v>25598025</v>
      </c>
      <c r="C23" s="351">
        <f>SUM(C11:C22)</f>
        <v>25670707.889999989</v>
      </c>
      <c r="D23" s="356">
        <f>(C23/B23-1)*100</f>
        <v>0.28393944454694342</v>
      </c>
      <c r="E23" s="356">
        <f>SUM(E11:E22)</f>
        <v>100</v>
      </c>
      <c r="F23" s="338">
        <f>SUM(F11:F22)</f>
        <v>100.00000000000001</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F23" formula="1"/>
    <ignoredError sqref="A9"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election activeCell="J35" sqref="J35"/>
    </sheetView>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8.42578125" style="102" bestFit="1" customWidth="1"/>
    <col min="7" max="16384" width="9.140625" style="102"/>
  </cols>
  <sheetData>
    <row r="2" spans="1:9" ht="15.75" customHeight="1">
      <c r="A2" s="524" t="s">
        <v>186</v>
      </c>
      <c r="B2" s="524"/>
      <c r="C2" s="524"/>
      <c r="D2" s="524"/>
      <c r="E2" s="524"/>
      <c r="F2" s="524"/>
    </row>
    <row r="3" spans="1:9" ht="15.75">
      <c r="A3" s="525" t="s">
        <v>143</v>
      </c>
      <c r="B3" s="525"/>
      <c r="C3" s="525"/>
      <c r="D3" s="525"/>
      <c r="E3" s="525"/>
      <c r="F3" s="525"/>
    </row>
    <row r="5" spans="1:9">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Janar-Gusht/January-August</v>
      </c>
      <c r="B9" s="61">
        <v>2024</v>
      </c>
      <c r="C9" s="205">
        <v>2025</v>
      </c>
      <c r="D9" s="61" t="s">
        <v>452</v>
      </c>
      <c r="E9" s="61">
        <v>2024</v>
      </c>
      <c r="F9" s="205">
        <v>2025</v>
      </c>
    </row>
    <row r="10" spans="1:9" ht="15.75" thickBot="1">
      <c r="A10" s="529" t="s">
        <v>319</v>
      </c>
      <c r="B10" s="529"/>
      <c r="C10" s="529"/>
      <c r="D10" s="529"/>
      <c r="E10" s="529"/>
      <c r="F10" s="529"/>
    </row>
    <row r="11" spans="1:9" ht="15">
      <c r="A11" s="168" t="s">
        <v>297</v>
      </c>
      <c r="B11" s="139">
        <v>50123</v>
      </c>
      <c r="C11" s="139">
        <v>59260.759999999995</v>
      </c>
      <c r="D11" s="140">
        <f>(C11/B11-1)*100</f>
        <v>18.230672545537963</v>
      </c>
      <c r="E11" s="140">
        <f>B11/B$23*100</f>
        <v>0.38060330213590565</v>
      </c>
      <c r="F11" s="140">
        <f>C11/C$23*100</f>
        <v>0.40748778957113024</v>
      </c>
      <c r="I11" s="411"/>
    </row>
    <row r="12" spans="1:9" ht="15">
      <c r="A12" s="169" t="s">
        <v>41</v>
      </c>
      <c r="B12" s="139">
        <v>2305746</v>
      </c>
      <c r="C12" s="139">
        <v>3170075.92</v>
      </c>
      <c r="D12" s="140">
        <f>(C12/B12-1)*100</f>
        <v>37.485912151642033</v>
      </c>
      <c r="E12" s="140">
        <f>B12/B$23*100</f>
        <v>17.508420116247152</v>
      </c>
      <c r="F12" s="140">
        <f>C12/C$23*100</f>
        <v>21.798019961496731</v>
      </c>
      <c r="I12" s="411"/>
    </row>
    <row r="13" spans="1:9" ht="15">
      <c r="A13" s="169" t="s">
        <v>295</v>
      </c>
      <c r="B13" s="139">
        <v>1042113</v>
      </c>
      <c r="C13" s="139">
        <v>1206726.49</v>
      </c>
      <c r="D13" s="140">
        <f t="shared" ref="D13:D22" si="0">(C13/B13-1)*100</f>
        <v>15.796126715624892</v>
      </c>
      <c r="E13" s="140">
        <f t="shared" ref="E13:F22" si="1">B13/B$23*100</f>
        <v>7.913166590163299</v>
      </c>
      <c r="F13" s="140">
        <f t="shared" si="1"/>
        <v>8.2976713431793421</v>
      </c>
      <c r="I13" s="411"/>
    </row>
    <row r="14" spans="1:9" ht="15">
      <c r="A14" s="169" t="s">
        <v>245</v>
      </c>
      <c r="B14" s="139">
        <v>3214621</v>
      </c>
      <c r="C14" s="139">
        <v>3161810.89</v>
      </c>
      <c r="D14" s="140">
        <f t="shared" si="0"/>
        <v>-1.6428098366805921</v>
      </c>
      <c r="E14" s="140">
        <f t="shared" si="1"/>
        <v>24.409859100920279</v>
      </c>
      <c r="F14" s="140">
        <f t="shared" si="1"/>
        <v>21.741188108421628</v>
      </c>
      <c r="I14" s="411"/>
    </row>
    <row r="15" spans="1:9" ht="15">
      <c r="A15" s="170" t="s">
        <v>33</v>
      </c>
      <c r="B15" s="499" t="s">
        <v>491</v>
      </c>
      <c r="C15" s="499">
        <v>0</v>
      </c>
      <c r="D15" s="140">
        <f>IFERROR((C15/B15-1)*100,0)</f>
        <v>0</v>
      </c>
      <c r="E15" s="140">
        <v>0</v>
      </c>
      <c r="F15" s="140">
        <f t="shared" si="1"/>
        <v>0</v>
      </c>
      <c r="I15" s="411"/>
    </row>
    <row r="16" spans="1:9" ht="15">
      <c r="A16" s="169" t="s">
        <v>253</v>
      </c>
      <c r="B16" s="139">
        <v>4259</v>
      </c>
      <c r="C16" s="139">
        <v>5033</v>
      </c>
      <c r="D16" s="140">
        <f t="shared" si="0"/>
        <v>18.173280112702518</v>
      </c>
      <c r="E16" s="140">
        <f t="shared" si="1"/>
        <v>3.2340232304467455E-2</v>
      </c>
      <c r="F16" s="140">
        <f t="shared" si="1"/>
        <v>3.4607825564699109E-2</v>
      </c>
      <c r="I16" s="411"/>
    </row>
    <row r="17" spans="1:9" s="58" customFormat="1" ht="15">
      <c r="A17" s="169" t="s">
        <v>292</v>
      </c>
      <c r="B17" s="139">
        <v>316150</v>
      </c>
      <c r="C17" s="139">
        <v>296683.33</v>
      </c>
      <c r="D17" s="140">
        <f t="shared" si="0"/>
        <v>-6.1574157836470018</v>
      </c>
      <c r="E17" s="140">
        <f t="shared" si="1"/>
        <v>2.4006490826619831</v>
      </c>
      <c r="F17" s="140">
        <f t="shared" si="1"/>
        <v>2.0400486653276499</v>
      </c>
      <c r="I17" s="411"/>
    </row>
    <row r="18" spans="1:9" ht="15">
      <c r="A18" s="169" t="s">
        <v>284</v>
      </c>
      <c r="B18" s="139">
        <v>2269098</v>
      </c>
      <c r="C18" s="139">
        <v>3043106.6700000004</v>
      </c>
      <c r="D18" s="140">
        <f t="shared" si="0"/>
        <v>34.110852418009287</v>
      </c>
      <c r="E18" s="140">
        <f t="shared" si="1"/>
        <v>17.230137694670695</v>
      </c>
      <c r="F18" s="140">
        <f t="shared" si="1"/>
        <v>20.924956250771388</v>
      </c>
      <c r="I18" s="411"/>
    </row>
    <row r="19" spans="1:9" ht="15">
      <c r="A19" s="169" t="s">
        <v>254</v>
      </c>
      <c r="B19" s="139">
        <v>1726379</v>
      </c>
      <c r="C19" s="139">
        <v>1471859.08</v>
      </c>
      <c r="D19" s="140">
        <f t="shared" si="0"/>
        <v>-14.742992123977405</v>
      </c>
      <c r="E19" s="140">
        <f t="shared" si="1"/>
        <v>13.109062668596906</v>
      </c>
      <c r="F19" s="140">
        <f t="shared" si="1"/>
        <v>10.120771368261179</v>
      </c>
      <c r="I19" s="411"/>
    </row>
    <row r="20" spans="1:9" ht="15">
      <c r="A20" s="169" t="s">
        <v>246</v>
      </c>
      <c r="B20" s="139">
        <v>52746</v>
      </c>
      <c r="C20" s="139">
        <v>3023</v>
      </c>
      <c r="D20" s="140">
        <f t="shared" si="0"/>
        <v>-94.268759716376593</v>
      </c>
      <c r="E20" s="140">
        <f t="shared" si="1"/>
        <v>0.40052075443330371</v>
      </c>
      <c r="F20" s="140">
        <f t="shared" si="1"/>
        <v>2.0786699122210494E-2</v>
      </c>
      <c r="I20" s="411"/>
    </row>
    <row r="21" spans="1:9" ht="15">
      <c r="A21" s="169" t="s">
        <v>247</v>
      </c>
      <c r="B21" s="139">
        <v>1273488</v>
      </c>
      <c r="C21" s="139">
        <v>934505.87000000011</v>
      </c>
      <c r="D21" s="140">
        <f t="shared" si="0"/>
        <v>-26.618400016333087</v>
      </c>
      <c r="E21" s="140">
        <f t="shared" si="1"/>
        <v>9.6700863481924504</v>
      </c>
      <c r="F21" s="140">
        <f t="shared" si="1"/>
        <v>6.4258327316009112</v>
      </c>
      <c r="I21" s="411"/>
    </row>
    <row r="22" spans="1:9" ht="15.75" thickBot="1">
      <c r="A22" s="217" t="s">
        <v>248</v>
      </c>
      <c r="B22" s="216">
        <v>914632</v>
      </c>
      <c r="C22" s="139">
        <v>1190868.55</v>
      </c>
      <c r="D22" s="218">
        <f t="shared" si="0"/>
        <v>30.201933673871029</v>
      </c>
      <c r="E22" s="218">
        <f t="shared" si="1"/>
        <v>6.945154109673557</v>
      </c>
      <c r="F22" s="218">
        <f t="shared" si="1"/>
        <v>8.1886292566831234</v>
      </c>
      <c r="I22" s="411"/>
    </row>
    <row r="23" spans="1:9" ht="15" thickBot="1">
      <c r="A23" s="329" t="s">
        <v>8</v>
      </c>
      <c r="B23" s="351">
        <f>SUM(B11:B22)</f>
        <v>13169355</v>
      </c>
      <c r="C23" s="351">
        <f>SUM(C11:C22)</f>
        <v>14542953.560000002</v>
      </c>
      <c r="D23" s="356">
        <f>(C23/B23-1)*100</f>
        <v>10.43026450422213</v>
      </c>
      <c r="E23" s="356">
        <f>SUM(E11:E22)</f>
        <v>100</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15:D19 D23:F23" formula="1"/>
    <ignoredError sqref="A9"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6"/>
  <sheetViews>
    <sheetView showGridLines="0" zoomScale="80" zoomScaleNormal="80" workbookViewId="0">
      <selection activeCell="P12" sqref="P12"/>
    </sheetView>
  </sheetViews>
  <sheetFormatPr defaultColWidth="9.140625" defaultRowHeight="15"/>
  <cols>
    <col min="1" max="1" width="29.140625" style="1" customWidth="1"/>
    <col min="2" max="2" width="32.42578125" style="1" customWidth="1"/>
    <col min="3" max="3" width="11" style="1" customWidth="1"/>
    <col min="4" max="4" width="10.1406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18"/>
      <c r="C3" s="518"/>
      <c r="D3" s="49"/>
      <c r="E3" s="49"/>
    </row>
    <row r="4" spans="1:5" ht="18.75" customHeight="1">
      <c r="A4" s="570" t="s">
        <v>134</v>
      </c>
      <c r="B4" s="570"/>
      <c r="C4" s="570"/>
      <c r="D4" s="45"/>
      <c r="E4" s="163"/>
    </row>
    <row r="5" spans="1:5" ht="84.75" customHeight="1">
      <c r="A5" s="513" t="s">
        <v>299</v>
      </c>
      <c r="B5" s="513"/>
      <c r="C5" s="513"/>
      <c r="D5" s="513"/>
      <c r="E5" s="513"/>
    </row>
    <row r="6" spans="1:5" s="53" customFormat="1" ht="27" customHeight="1">
      <c r="A6" s="513" t="s">
        <v>483</v>
      </c>
      <c r="B6" s="513"/>
      <c r="C6" s="513"/>
      <c r="D6" s="513"/>
      <c r="E6" s="244"/>
    </row>
    <row r="7" spans="1:5" s="53" customFormat="1" ht="75.599999999999994" customHeight="1">
      <c r="A7" s="568" t="s">
        <v>493</v>
      </c>
      <c r="B7" s="568"/>
      <c r="C7" s="568"/>
      <c r="D7" s="568"/>
      <c r="E7" s="244"/>
    </row>
    <row r="8" spans="1:5" s="53" customFormat="1" ht="38.25" customHeight="1">
      <c r="A8" s="573" t="s">
        <v>495</v>
      </c>
      <c r="B8" s="573"/>
      <c r="C8" s="573"/>
      <c r="D8" s="573"/>
      <c r="E8" s="503"/>
    </row>
    <row r="9" spans="1:5" s="53" customFormat="1" ht="24.6" customHeight="1">
      <c r="A9" s="572"/>
      <c r="B9" s="572"/>
      <c r="C9" s="572"/>
      <c r="D9" s="572"/>
      <c r="E9" s="468"/>
    </row>
    <row r="10" spans="1:5" s="53" customFormat="1" ht="31.5" customHeight="1">
      <c r="A10" s="166" t="s">
        <v>4</v>
      </c>
      <c r="B10" s="167"/>
      <c r="C10" s="167"/>
      <c r="D10" s="167"/>
      <c r="E10" s="167"/>
    </row>
    <row r="11" spans="1:5" s="53" customFormat="1" ht="13.5" customHeight="1">
      <c r="A11" s="571" t="s">
        <v>106</v>
      </c>
      <c r="B11" s="571"/>
      <c r="C11" s="571"/>
      <c r="D11" s="571"/>
      <c r="E11" s="571"/>
    </row>
    <row r="12" spans="1:5" s="53" customFormat="1" ht="62.25" customHeight="1">
      <c r="A12" s="513" t="s">
        <v>406</v>
      </c>
      <c r="B12" s="513"/>
      <c r="C12" s="513"/>
      <c r="D12" s="513"/>
      <c r="E12" s="513"/>
    </row>
    <row r="13" spans="1:5" ht="48" customHeight="1">
      <c r="A13" s="569" t="s">
        <v>411</v>
      </c>
      <c r="B13" s="569"/>
      <c r="C13" s="569"/>
      <c r="D13" s="569"/>
      <c r="E13" s="53"/>
    </row>
    <row r="14" spans="1:5" ht="89.25" customHeight="1">
      <c r="A14" s="568" t="s">
        <v>494</v>
      </c>
      <c r="B14" s="568"/>
      <c r="C14" s="568"/>
      <c r="D14" s="568"/>
    </row>
    <row r="15" spans="1:5" ht="33.75" customHeight="1">
      <c r="A15" s="567" t="s">
        <v>496</v>
      </c>
      <c r="B15" s="567"/>
      <c r="C15" s="567"/>
      <c r="D15" s="567"/>
    </row>
    <row r="16" spans="1:5">
      <c r="A16" s="480"/>
      <c r="B16" s="480"/>
    </row>
  </sheetData>
  <mergeCells count="13">
    <mergeCell ref="A15:D15"/>
    <mergeCell ref="A14:D14"/>
    <mergeCell ref="A12:E12"/>
    <mergeCell ref="A13:D13"/>
    <mergeCell ref="B3:C3"/>
    <mergeCell ref="A4:C4"/>
    <mergeCell ref="A5:E5"/>
    <mergeCell ref="A6:D6"/>
    <mergeCell ref="A11:C11"/>
    <mergeCell ref="D11:E11"/>
    <mergeCell ref="A7:D7"/>
    <mergeCell ref="A9:D9"/>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24" t="s">
        <v>194</v>
      </c>
      <c r="B2" s="524"/>
      <c r="C2" s="524"/>
      <c r="D2" s="524"/>
    </row>
    <row r="3" spans="1:8" ht="15.75">
      <c r="A3" s="578" t="s">
        <v>195</v>
      </c>
      <c r="B3" s="578"/>
      <c r="C3" s="578"/>
      <c r="D3" s="578"/>
    </row>
    <row r="5" spans="1:8">
      <c r="A5" s="266"/>
      <c r="B5" s="574"/>
      <c r="C5" s="575"/>
      <c r="D5" s="266" t="s">
        <v>48</v>
      </c>
    </row>
    <row r="6" spans="1:8" ht="14.25">
      <c r="A6" s="269" t="s">
        <v>12</v>
      </c>
      <c r="B6" s="574" t="s">
        <v>243</v>
      </c>
      <c r="C6" s="575"/>
      <c r="D6" s="266" t="s">
        <v>13</v>
      </c>
    </row>
    <row r="7" spans="1:8" ht="15">
      <c r="A7" s="270" t="s">
        <v>15</v>
      </c>
      <c r="B7" s="576" t="s">
        <v>244</v>
      </c>
      <c r="C7" s="577"/>
      <c r="D7" s="271" t="s">
        <v>49</v>
      </c>
    </row>
    <row r="8" spans="1:8">
      <c r="A8" s="271"/>
      <c r="B8" s="359"/>
      <c r="C8" s="360"/>
      <c r="D8" s="271" t="s">
        <v>18</v>
      </c>
    </row>
    <row r="9" spans="1:8" ht="13.5" thickBot="1">
      <c r="A9" s="60" t="str">
        <f>' F4'!A10</f>
        <v>Janar-Gusht/January-August</v>
      </c>
      <c r="B9" s="61">
        <v>2018</v>
      </c>
      <c r="C9" s="61">
        <v>2019</v>
      </c>
      <c r="D9" s="61" t="s">
        <v>351</v>
      </c>
    </row>
    <row r="10" spans="1:8" ht="15.75" thickBot="1">
      <c r="A10" s="529" t="s">
        <v>321</v>
      </c>
      <c r="B10" s="529"/>
      <c r="C10" s="529"/>
      <c r="D10" s="529"/>
    </row>
    <row r="11" spans="1:8" ht="15">
      <c r="A11" s="64" t="s">
        <v>221</v>
      </c>
      <c r="B11" s="151">
        <f>' F4'!B18/' F4'!B38</f>
        <v>2141.1759999999999</v>
      </c>
      <c r="C11" s="151">
        <f>' F4'!C18/' F4'!C38</f>
        <v>2367.4546864111499</v>
      </c>
      <c r="D11" s="152">
        <f>(C11/B11-1)*100</f>
        <v>10.567962951721377</v>
      </c>
      <c r="G11" s="233"/>
      <c r="H11" s="233"/>
    </row>
    <row r="12" spans="1:8" ht="15">
      <c r="A12" s="149" t="s">
        <v>196</v>
      </c>
      <c r="B12" s="84">
        <f>' F4'!B19/' F4'!B39</f>
        <v>317.46484840728294</v>
      </c>
      <c r="C12" s="84">
        <f>' F4'!C19/' F4'!C39</f>
        <v>367.39035906912028</v>
      </c>
      <c r="D12" s="153">
        <f>(C12/B12-1)*100</f>
        <v>15.726311404967497</v>
      </c>
      <c r="G12" s="233"/>
      <c r="H12" s="233"/>
    </row>
    <row r="13" spans="1:8" ht="15">
      <c r="A13" s="277" t="s">
        <v>8</v>
      </c>
      <c r="B13" s="361">
        <f>' F4'!B21/' F4'!B41</f>
        <v>322.05990647172649</v>
      </c>
      <c r="C13" s="361">
        <f>' F4'!C21/' F4'!C41</f>
        <v>374.83175943271516</v>
      </c>
      <c r="D13" s="362">
        <f>(C13/B13-1)*100</f>
        <v>16.385725730073595</v>
      </c>
    </row>
    <row r="17" spans="1:7" ht="15.75">
      <c r="A17" s="524" t="s">
        <v>197</v>
      </c>
      <c r="B17" s="524"/>
      <c r="C17" s="524"/>
      <c r="D17" s="524"/>
    </row>
    <row r="18" spans="1:7" ht="15.75">
      <c r="A18" s="578" t="s">
        <v>198</v>
      </c>
      <c r="B18" s="578"/>
      <c r="C18" s="578"/>
      <c r="D18" s="578"/>
    </row>
    <row r="20" spans="1:7">
      <c r="A20" s="285"/>
      <c r="B20" s="537"/>
      <c r="C20" s="538"/>
      <c r="D20" s="285" t="s">
        <v>48</v>
      </c>
    </row>
    <row r="21" spans="1:7" ht="14.25">
      <c r="A21" s="283" t="s">
        <v>9</v>
      </c>
      <c r="B21" s="537" t="s">
        <v>243</v>
      </c>
      <c r="C21" s="538"/>
      <c r="D21" s="285" t="s">
        <v>13</v>
      </c>
    </row>
    <row r="22" spans="1:7" ht="15">
      <c r="A22" s="335" t="s">
        <v>168</v>
      </c>
      <c r="B22" s="539" t="s">
        <v>244</v>
      </c>
      <c r="C22" s="540"/>
      <c r="D22" s="276" t="s">
        <v>49</v>
      </c>
    </row>
    <row r="23" spans="1:7">
      <c r="A23" s="276"/>
      <c r="B23" s="273"/>
      <c r="C23" s="304"/>
      <c r="D23" s="276" t="s">
        <v>18</v>
      </c>
    </row>
    <row r="24" spans="1:7" ht="18.75" customHeight="1" thickBot="1">
      <c r="A24" s="60" t="str">
        <f>' F4'!A10</f>
        <v>Janar-Gusht/January-August</v>
      </c>
      <c r="B24" s="61">
        <v>2018</v>
      </c>
      <c r="C24" s="61">
        <v>2019</v>
      </c>
      <c r="D24" s="61" t="s">
        <v>351</v>
      </c>
    </row>
    <row r="25" spans="1:7" ht="15.75" thickBot="1">
      <c r="A25" s="529" t="s">
        <v>321</v>
      </c>
      <c r="B25" s="529"/>
      <c r="C25" s="529"/>
      <c r="D25" s="529"/>
    </row>
    <row r="26" spans="1:7" ht="26.25">
      <c r="A26" s="150" t="s">
        <v>298</v>
      </c>
      <c r="B26" s="139">
        <f>' F30'!B23/'F14'!B28</f>
        <v>106.80655469136504</v>
      </c>
      <c r="C26" s="139">
        <f>' F30'!C23/'F14'!C28</f>
        <v>114.28737011685752</v>
      </c>
      <c r="D26" s="152">
        <f t="shared" ref="D26:D31" si="0">(C26/B26-1)*100</f>
        <v>7.0040789604247866</v>
      </c>
    </row>
    <row r="27" spans="1:7" ht="15">
      <c r="A27" s="150" t="s">
        <v>190</v>
      </c>
      <c r="B27" s="139" t="e">
        <f>'F20'!B24/'F11'!C13+'F11'!C17+'F11'!C20</f>
        <v>#VALUE!</v>
      </c>
      <c r="C27" s="139">
        <f>'F20'!C24/'F11'!D13+'F11'!D17+'F11'!D20</f>
        <v>29481.188722111994</v>
      </c>
      <c r="D27" s="248" t="e">
        <f t="shared" si="0"/>
        <v>#VALUE!</v>
      </c>
      <c r="F27" s="232"/>
      <c r="G27" s="232"/>
    </row>
    <row r="28" spans="1:7" ht="27">
      <c r="A28" s="234" t="s">
        <v>199</v>
      </c>
      <c r="B28" s="139">
        <f>'F13'!B21/'F11'!C26</f>
        <v>1052.6363636363637</v>
      </c>
      <c r="C28" s="139" t="e">
        <f>'F13'!#REF!/'F11'!D26</f>
        <v>#REF!</v>
      </c>
      <c r="D28" s="248" t="e">
        <f t="shared" si="0"/>
        <v>#REF!</v>
      </c>
    </row>
    <row r="29" spans="1:7" ht="15">
      <c r="A29" s="150" t="s">
        <v>191</v>
      </c>
      <c r="B29" s="139">
        <f>'F13'!B23/'F11'!C28</f>
        <v>12306.457142857143</v>
      </c>
      <c r="C29" s="139" t="e">
        <f>'F13'!#REF!/'F11'!D28</f>
        <v>#REF!</v>
      </c>
      <c r="D29" s="235" t="e">
        <f t="shared" si="0"/>
        <v>#REF!</v>
      </c>
    </row>
    <row r="30" spans="1:7" ht="15">
      <c r="A30" s="150" t="s">
        <v>222</v>
      </c>
      <c r="B30" s="139">
        <f>'F13'!B19/'F11'!C19+'F11'!C18</f>
        <v>62679.933333333334</v>
      </c>
      <c r="C30" s="139" t="e">
        <f>'F13'!#REF!/'F11'!D19+'F11'!D18</f>
        <v>#REF!</v>
      </c>
      <c r="D30" s="153" t="e">
        <f t="shared" si="0"/>
        <v>#REF!</v>
      </c>
    </row>
    <row r="31" spans="1:7" ht="15">
      <c r="A31" s="277" t="s">
        <v>8</v>
      </c>
      <c r="B31" s="361">
        <f>'F13'!B25/'F11'!C29</f>
        <v>317.4648416713257</v>
      </c>
      <c r="C31" s="361">
        <f>'F13'!C25/'F11'!D29</f>
        <v>367.39035906912034</v>
      </c>
      <c r="D31" s="362">
        <f t="shared" si="0"/>
        <v>15.726313860444119</v>
      </c>
    </row>
    <row r="33" spans="1:4" ht="15.75">
      <c r="A33" s="524" t="s">
        <v>200</v>
      </c>
      <c r="B33" s="524"/>
      <c r="C33" s="524"/>
      <c r="D33" s="524"/>
    </row>
    <row r="34" spans="1:4" ht="15.75">
      <c r="A34" s="578" t="s">
        <v>201</v>
      </c>
      <c r="B34" s="578"/>
      <c r="C34" s="578"/>
      <c r="D34" s="578"/>
    </row>
    <row r="35" spans="1:4" ht="15.75">
      <c r="A35" s="54"/>
      <c r="B35" s="54"/>
      <c r="C35" s="54"/>
      <c r="D35" s="54"/>
    </row>
    <row r="36" spans="1:4">
      <c r="A36" s="285"/>
      <c r="B36" s="537"/>
      <c r="C36" s="538"/>
      <c r="D36" s="285" t="s">
        <v>48</v>
      </c>
    </row>
    <row r="37" spans="1:4" ht="14.25">
      <c r="A37" s="283"/>
      <c r="B37" s="537" t="s">
        <v>243</v>
      </c>
      <c r="C37" s="538"/>
      <c r="D37" s="285" t="s">
        <v>13</v>
      </c>
    </row>
    <row r="38" spans="1:4" ht="15">
      <c r="A38" s="335" t="s">
        <v>168</v>
      </c>
      <c r="B38" s="539" t="s">
        <v>244</v>
      </c>
      <c r="C38" s="540"/>
      <c r="D38" s="276" t="s">
        <v>49</v>
      </c>
    </row>
    <row r="39" spans="1:4">
      <c r="A39" s="276"/>
      <c r="B39" s="273"/>
      <c r="C39" s="304"/>
      <c r="D39" s="276" t="s">
        <v>18</v>
      </c>
    </row>
    <row r="40" spans="1:4" ht="13.5" thickBot="1">
      <c r="A40" s="60" t="str">
        <f>' F4'!A10</f>
        <v>Janar-Gusht/January-August</v>
      </c>
      <c r="B40" s="61">
        <v>2018</v>
      </c>
      <c r="C40" s="61">
        <v>2019</v>
      </c>
      <c r="D40" s="61" t="s">
        <v>351</v>
      </c>
    </row>
    <row r="41" spans="1:4" ht="15.75" thickBot="1">
      <c r="A41" s="529" t="s">
        <v>322</v>
      </c>
      <c r="B41" s="529"/>
      <c r="C41" s="529"/>
      <c r="D41" s="529"/>
    </row>
    <row r="42" spans="1:4" ht="15">
      <c r="A42" s="112" t="s">
        <v>223</v>
      </c>
      <c r="B42" s="139">
        <f>'F13'!B15/'F11'!C13</f>
        <v>1023.5786777262747</v>
      </c>
      <c r="C42" s="139">
        <f>'F13'!C19/'F11'!D13</f>
        <v>1199.7582173624915</v>
      </c>
      <c r="D42" s="235">
        <f>(C42/B42-1)*100</f>
        <v>17.212115049873145</v>
      </c>
    </row>
    <row r="43" spans="1:4" ht="15">
      <c r="A43" s="112" t="s">
        <v>192</v>
      </c>
      <c r="B43" s="139">
        <f>'F23'!B23/'F11'!C21</f>
        <v>1255.6836706557106</v>
      </c>
      <c r="C43" s="139">
        <f>'F23'!C23/'F11'!D21</f>
        <v>1316.5277633949765</v>
      </c>
      <c r="D43" s="235">
        <f>(C43/B43-1)*100</f>
        <v>4.8454952597650314</v>
      </c>
    </row>
    <row r="44" spans="1:4" ht="15">
      <c r="A44" s="112" t="s">
        <v>266</v>
      </c>
      <c r="B44" s="139">
        <f>' F26'!B23/'F11'!C22</f>
        <v>2677.25</v>
      </c>
      <c r="C44" s="139">
        <f>' F26'!C23/'F11'!D22</f>
        <v>3204.183786407767</v>
      </c>
      <c r="D44" s="235">
        <f>(C44/B44-1)*100</f>
        <v>19.681904432076468</v>
      </c>
    </row>
    <row r="45" spans="1:4" ht="15">
      <c r="A45" s="112" t="s">
        <v>193</v>
      </c>
      <c r="B45" s="139"/>
      <c r="C45" s="139"/>
      <c r="D45" s="140"/>
    </row>
    <row r="46" spans="1:4" ht="14.25">
      <c r="A46" s="277" t="s">
        <v>8</v>
      </c>
      <c r="B46" s="361"/>
      <c r="C46" s="361"/>
      <c r="D46" s="363"/>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7" customWidth="1"/>
    <col min="11" max="11" width="13.140625" bestFit="1" customWidth="1"/>
    <col min="12" max="12" width="20.5703125" style="407" bestFit="1" customWidth="1"/>
    <col min="13" max="13" width="7" bestFit="1" customWidth="1"/>
    <col min="14" max="14" width="11.42578125" bestFit="1" customWidth="1"/>
  </cols>
  <sheetData>
    <row r="2" spans="1:14">
      <c r="A2" t="s">
        <v>352</v>
      </c>
      <c r="B2" t="s">
        <v>353</v>
      </c>
      <c r="C2" t="s">
        <v>354</v>
      </c>
      <c r="D2" t="s">
        <v>355</v>
      </c>
      <c r="E2" t="s">
        <v>356</v>
      </c>
      <c r="F2" t="s">
        <v>357</v>
      </c>
      <c r="G2" t="s">
        <v>358</v>
      </c>
      <c r="H2" t="s">
        <v>359</v>
      </c>
      <c r="I2" t="s">
        <v>360</v>
      </c>
      <c r="J2" s="407" t="s">
        <v>376</v>
      </c>
      <c r="K2" s="388" t="s">
        <v>361</v>
      </c>
      <c r="L2" s="407" t="s">
        <v>362</v>
      </c>
      <c r="M2" t="s">
        <v>363</v>
      </c>
      <c r="N2" t="s">
        <v>364</v>
      </c>
    </row>
    <row r="3" spans="1:14">
      <c r="B3" t="s">
        <v>365</v>
      </c>
      <c r="C3" t="s">
        <v>366</v>
      </c>
      <c r="D3" t="s">
        <v>367</v>
      </c>
      <c r="E3" t="s">
        <v>368</v>
      </c>
      <c r="H3" t="s">
        <v>369</v>
      </c>
      <c r="N3" t="s">
        <v>370</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375</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374</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373</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372</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371</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352</v>
      </c>
      <c r="B1" t="s">
        <v>353</v>
      </c>
      <c r="C1" t="s">
        <v>354</v>
      </c>
      <c r="D1" t="s">
        <v>355</v>
      </c>
      <c r="E1" t="s">
        <v>356</v>
      </c>
      <c r="F1" t="s">
        <v>357</v>
      </c>
      <c r="G1" t="s">
        <v>358</v>
      </c>
      <c r="H1" t="s">
        <v>359</v>
      </c>
      <c r="I1" t="s">
        <v>360</v>
      </c>
      <c r="J1" s="389" t="s">
        <v>376</v>
      </c>
      <c r="K1" s="388" t="s">
        <v>361</v>
      </c>
      <c r="L1" t="s">
        <v>362</v>
      </c>
      <c r="M1" t="s">
        <v>363</v>
      </c>
      <c r="N1" t="s">
        <v>364</v>
      </c>
    </row>
    <row r="3" spans="1:14">
      <c r="A3" t="s">
        <v>352</v>
      </c>
      <c r="B3" t="s">
        <v>353</v>
      </c>
      <c r="C3" t="s">
        <v>354</v>
      </c>
      <c r="D3" t="s">
        <v>355</v>
      </c>
      <c r="E3" t="s">
        <v>356</v>
      </c>
      <c r="F3" t="s">
        <v>357</v>
      </c>
      <c r="G3" t="s">
        <v>358</v>
      </c>
      <c r="H3" t="s">
        <v>359</v>
      </c>
      <c r="I3" t="s">
        <v>360</v>
      </c>
      <c r="K3" t="s">
        <v>361</v>
      </c>
      <c r="L3" t="s">
        <v>362</v>
      </c>
      <c r="M3" t="s">
        <v>363</v>
      </c>
      <c r="N3" t="s">
        <v>364</v>
      </c>
    </row>
    <row r="4" spans="1:14">
      <c r="B4" t="s">
        <v>365</v>
      </c>
      <c r="C4" t="s">
        <v>366</v>
      </c>
      <c r="D4" t="s">
        <v>367</v>
      </c>
      <c r="E4" t="s">
        <v>368</v>
      </c>
      <c r="H4" t="s">
        <v>369</v>
      </c>
      <c r="N4" t="s">
        <v>370</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373</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375</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374</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371</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372</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352</v>
      </c>
      <c r="B35" t="s">
        <v>353</v>
      </c>
      <c r="C35" t="s">
        <v>354</v>
      </c>
      <c r="D35" t="s">
        <v>355</v>
      </c>
      <c r="E35" t="s">
        <v>356</v>
      </c>
      <c r="F35" t="s">
        <v>357</v>
      </c>
      <c r="G35" t="s">
        <v>358</v>
      </c>
      <c r="H35" t="s">
        <v>359</v>
      </c>
      <c r="I35" t="s">
        <v>360</v>
      </c>
      <c r="J35" s="390" t="s">
        <v>361</v>
      </c>
      <c r="K35" t="s">
        <v>362</v>
      </c>
      <c r="L35" t="s">
        <v>363</v>
      </c>
      <c r="M35" t="s">
        <v>364</v>
      </c>
    </row>
    <row r="36" spans="1:13">
      <c r="B36" t="s">
        <v>365</v>
      </c>
      <c r="C36" t="s">
        <v>366</v>
      </c>
      <c r="D36" t="s">
        <v>367</v>
      </c>
      <c r="E36" t="s">
        <v>368</v>
      </c>
      <c r="H36" t="s">
        <v>369</v>
      </c>
      <c r="M36" t="s">
        <v>370</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407</v>
      </c>
    </row>
    <row r="41" spans="1:13">
      <c r="A41" t="s">
        <v>352</v>
      </c>
      <c r="B41" t="s">
        <v>353</v>
      </c>
      <c r="C41" t="s">
        <v>354</v>
      </c>
      <c r="D41" t="s">
        <v>355</v>
      </c>
      <c r="E41" t="s">
        <v>356</v>
      </c>
      <c r="F41" t="s">
        <v>357</v>
      </c>
      <c r="G41" t="s">
        <v>358</v>
      </c>
      <c r="H41" t="s">
        <v>359</v>
      </c>
      <c r="I41" t="s">
        <v>360</v>
      </c>
      <c r="J41" s="390" t="s">
        <v>361</v>
      </c>
      <c r="K41" t="s">
        <v>362</v>
      </c>
      <c r="L41" t="s">
        <v>363</v>
      </c>
      <c r="M41" t="s">
        <v>364</v>
      </c>
    </row>
    <row r="42" spans="1:13">
      <c r="B42" t="s">
        <v>365</v>
      </c>
      <c r="C42" t="s">
        <v>366</v>
      </c>
      <c r="D42" t="s">
        <v>367</v>
      </c>
      <c r="E42" t="s">
        <v>368</v>
      </c>
      <c r="H42" t="s">
        <v>369</v>
      </c>
      <c r="M42" t="s">
        <v>370</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408</v>
      </c>
    </row>
    <row r="47" spans="1:13">
      <c r="A47" t="s">
        <v>352</v>
      </c>
      <c r="B47" t="s">
        <v>353</v>
      </c>
      <c r="C47" t="s">
        <v>354</v>
      </c>
      <c r="D47" t="s">
        <v>355</v>
      </c>
      <c r="E47" t="s">
        <v>356</v>
      </c>
      <c r="F47" t="s">
        <v>357</v>
      </c>
      <c r="G47" t="s">
        <v>358</v>
      </c>
      <c r="H47" t="s">
        <v>359</v>
      </c>
      <c r="I47" t="s">
        <v>360</v>
      </c>
      <c r="J47" s="390" t="s">
        <v>361</v>
      </c>
      <c r="K47" t="s">
        <v>362</v>
      </c>
      <c r="L47" t="s">
        <v>363</v>
      </c>
      <c r="M47" t="s">
        <v>364</v>
      </c>
    </row>
    <row r="48" spans="1:13">
      <c r="B48" t="s">
        <v>365</v>
      </c>
      <c r="C48" t="s">
        <v>366</v>
      </c>
      <c r="D48" t="s">
        <v>367</v>
      </c>
      <c r="E48" t="s">
        <v>368</v>
      </c>
      <c r="H48" t="s">
        <v>369</v>
      </c>
      <c r="M48" t="s">
        <v>370</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409</v>
      </c>
    </row>
    <row r="53" spans="1:13">
      <c r="A53" t="s">
        <v>352</v>
      </c>
      <c r="B53" t="s">
        <v>353</v>
      </c>
      <c r="C53" t="s">
        <v>354</v>
      </c>
      <c r="D53" t="s">
        <v>355</v>
      </c>
      <c r="E53" t="s">
        <v>356</v>
      </c>
      <c r="F53" t="s">
        <v>357</v>
      </c>
      <c r="G53" t="s">
        <v>358</v>
      </c>
      <c r="H53" t="s">
        <v>359</v>
      </c>
      <c r="I53" t="s">
        <v>360</v>
      </c>
      <c r="J53" s="390" t="s">
        <v>361</v>
      </c>
      <c r="K53" t="s">
        <v>362</v>
      </c>
      <c r="L53" t="s">
        <v>363</v>
      </c>
      <c r="M53" t="s">
        <v>364</v>
      </c>
    </row>
    <row r="54" spans="1:13">
      <c r="B54" t="s">
        <v>365</v>
      </c>
      <c r="C54" t="s">
        <v>366</v>
      </c>
      <c r="D54" t="s">
        <v>367</v>
      </c>
      <c r="E54" t="s">
        <v>368</v>
      </c>
      <c r="H54" t="s">
        <v>369</v>
      </c>
      <c r="M54" t="s">
        <v>370</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352</v>
      </c>
      <c r="B59" t="s">
        <v>353</v>
      </c>
      <c r="C59" t="s">
        <v>354</v>
      </c>
      <c r="D59" t="s">
        <v>355</v>
      </c>
      <c r="E59" t="s">
        <v>356</v>
      </c>
      <c r="F59" t="s">
        <v>357</v>
      </c>
      <c r="G59" t="s">
        <v>358</v>
      </c>
      <c r="H59" t="s">
        <v>359</v>
      </c>
      <c r="I59" t="s">
        <v>360</v>
      </c>
      <c r="J59" s="390" t="s">
        <v>361</v>
      </c>
      <c r="K59" t="s">
        <v>362</v>
      </c>
      <c r="L59" t="s">
        <v>363</v>
      </c>
      <c r="M59" t="s">
        <v>364</v>
      </c>
    </row>
    <row r="60" spans="1:13">
      <c r="B60" t="s">
        <v>365</v>
      </c>
      <c r="C60" t="s">
        <v>366</v>
      </c>
      <c r="D60" t="s">
        <v>367</v>
      </c>
      <c r="E60" t="s">
        <v>368</v>
      </c>
      <c r="H60" t="s">
        <v>369</v>
      </c>
      <c r="M60" t="s">
        <v>370</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J2" t="s">
        <v>377</v>
      </c>
      <c r="K2" t="s">
        <v>361</v>
      </c>
      <c r="L2" t="s">
        <v>362</v>
      </c>
      <c r="M2" t="s">
        <v>363</v>
      </c>
      <c r="N2" t="s">
        <v>364</v>
      </c>
    </row>
    <row r="3" spans="1:14">
      <c r="B3" t="s">
        <v>365</v>
      </c>
      <c r="C3" t="s">
        <v>366</v>
      </c>
      <c r="D3" t="s">
        <v>367</v>
      </c>
      <c r="E3" t="s">
        <v>368</v>
      </c>
      <c r="H3" t="s">
        <v>369</v>
      </c>
      <c r="N3" t="s">
        <v>370</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373</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371</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372</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352</v>
      </c>
      <c r="B2" t="s">
        <v>353</v>
      </c>
      <c r="C2" t="s">
        <v>354</v>
      </c>
      <c r="D2" t="s">
        <v>355</v>
      </c>
      <c r="E2" s="396" t="s">
        <v>356</v>
      </c>
      <c r="F2" t="s">
        <v>357</v>
      </c>
      <c r="G2" t="s">
        <v>358</v>
      </c>
      <c r="H2" s="396" t="s">
        <v>359</v>
      </c>
      <c r="I2" t="s">
        <v>360</v>
      </c>
      <c r="J2" s="397" t="s">
        <v>158</v>
      </c>
      <c r="K2" t="s">
        <v>361</v>
      </c>
      <c r="L2" t="s">
        <v>362</v>
      </c>
      <c r="M2" t="s">
        <v>363</v>
      </c>
      <c r="N2" t="s">
        <v>364</v>
      </c>
    </row>
    <row r="3" spans="1:14">
      <c r="B3" t="s">
        <v>365</v>
      </c>
      <c r="C3" t="s">
        <v>366</v>
      </c>
      <c r="D3" t="s">
        <v>367</v>
      </c>
      <c r="E3" s="396" t="s">
        <v>368</v>
      </c>
      <c r="H3" s="396" t="s">
        <v>369</v>
      </c>
      <c r="N3" t="s">
        <v>370</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373</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375</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374</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371</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372</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election activeCell="O8" sqref="O8"/>
    </sheetView>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459</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379</v>
      </c>
      <c r="I5" s="31">
        <v>4</v>
      </c>
    </row>
    <row r="6" spans="1:10" ht="16.5" customHeight="1">
      <c r="A6" s="40" t="s">
        <v>102</v>
      </c>
      <c r="B6" s="40"/>
      <c r="C6" s="186" t="s">
        <v>66</v>
      </c>
      <c r="D6" s="31">
        <v>4</v>
      </c>
      <c r="F6" s="40" t="s">
        <v>140</v>
      </c>
      <c r="G6" s="40"/>
      <c r="H6" s="186" t="s">
        <v>379</v>
      </c>
      <c r="I6" s="31">
        <v>4</v>
      </c>
    </row>
    <row r="7" spans="1:10" ht="16.5" customHeight="1">
      <c r="A7" s="40" t="s">
        <v>67</v>
      </c>
      <c r="B7" s="40"/>
      <c r="C7" s="186" t="s">
        <v>66</v>
      </c>
      <c r="D7" s="31">
        <v>4</v>
      </c>
      <c r="F7" s="40" t="s">
        <v>141</v>
      </c>
      <c r="G7" s="40"/>
      <c r="H7" s="186" t="s">
        <v>379</v>
      </c>
      <c r="I7" s="31">
        <v>4</v>
      </c>
    </row>
    <row r="8" spans="1:10" ht="27.75" customHeight="1">
      <c r="A8" s="188" t="s">
        <v>69</v>
      </c>
      <c r="B8" s="40"/>
      <c r="F8" s="188" t="s">
        <v>70</v>
      </c>
      <c r="G8" s="40"/>
    </row>
    <row r="9" spans="1:10" ht="16.5" customHeight="1">
      <c r="A9" s="40" t="s">
        <v>137</v>
      </c>
      <c r="B9" s="40"/>
      <c r="C9" s="186" t="s">
        <v>68</v>
      </c>
      <c r="D9" s="31">
        <v>5</v>
      </c>
      <c r="F9" s="40" t="s">
        <v>108</v>
      </c>
      <c r="G9" s="40"/>
      <c r="H9" s="186" t="s">
        <v>380</v>
      </c>
      <c r="I9" s="31">
        <v>5</v>
      </c>
    </row>
    <row r="10" spans="1:10" ht="16.5" customHeight="1">
      <c r="A10" s="40" t="s">
        <v>138</v>
      </c>
      <c r="B10" s="40"/>
      <c r="C10" s="186" t="s">
        <v>71</v>
      </c>
      <c r="D10" s="31">
        <v>6</v>
      </c>
      <c r="F10" s="40" t="s">
        <v>123</v>
      </c>
      <c r="G10" s="40"/>
      <c r="H10" s="186" t="s">
        <v>381</v>
      </c>
      <c r="I10" s="31">
        <v>6</v>
      </c>
    </row>
    <row r="11" spans="1:10" ht="16.5" customHeight="1">
      <c r="A11" s="40" t="s">
        <v>102</v>
      </c>
      <c r="B11" s="40"/>
      <c r="C11" s="186" t="s">
        <v>72</v>
      </c>
      <c r="D11" s="31">
        <v>7</v>
      </c>
      <c r="F11" s="40" t="s">
        <v>140</v>
      </c>
      <c r="G11" s="40"/>
      <c r="H11" s="186" t="s">
        <v>382</v>
      </c>
      <c r="I11" s="31">
        <v>7</v>
      </c>
    </row>
    <row r="12" spans="1:10" ht="27.75" customHeight="1">
      <c r="A12" s="188" t="s">
        <v>460</v>
      </c>
      <c r="B12" s="40"/>
      <c r="F12" s="188" t="s">
        <v>464</v>
      </c>
      <c r="G12" s="40"/>
    </row>
    <row r="13" spans="1:10" ht="16.5" customHeight="1">
      <c r="A13" s="40" t="s">
        <v>135</v>
      </c>
      <c r="B13" s="40"/>
      <c r="C13" s="186" t="s">
        <v>73</v>
      </c>
      <c r="D13" s="31">
        <v>8</v>
      </c>
      <c r="F13" s="40" t="s">
        <v>75</v>
      </c>
      <c r="G13" s="40"/>
      <c r="H13" s="186" t="s">
        <v>383</v>
      </c>
      <c r="I13" s="31">
        <v>8</v>
      </c>
    </row>
    <row r="14" spans="1:10" ht="16.5" customHeight="1">
      <c r="A14" s="40" t="s">
        <v>280</v>
      </c>
      <c r="B14" s="40"/>
      <c r="C14" s="186" t="s">
        <v>74</v>
      </c>
      <c r="D14" s="31">
        <v>9</v>
      </c>
      <c r="F14" s="40" t="s">
        <v>133</v>
      </c>
      <c r="G14" s="40"/>
      <c r="H14" s="186" t="s">
        <v>384</v>
      </c>
      <c r="I14" s="31">
        <v>9</v>
      </c>
    </row>
    <row r="15" spans="1:10" ht="16.5" customHeight="1">
      <c r="A15" s="40" t="s">
        <v>300</v>
      </c>
      <c r="B15" s="40"/>
      <c r="C15" s="263" t="s">
        <v>76</v>
      </c>
      <c r="F15" s="40"/>
      <c r="G15" s="40"/>
      <c r="H15" s="263" t="s">
        <v>385</v>
      </c>
    </row>
    <row r="16" spans="1:10" ht="16.5" customHeight="1">
      <c r="A16" s="40" t="s">
        <v>301</v>
      </c>
      <c r="B16" s="40"/>
      <c r="C16" s="263" t="s">
        <v>77</v>
      </c>
      <c r="F16" s="40"/>
      <c r="G16" s="40"/>
      <c r="H16" s="263" t="s">
        <v>386</v>
      </c>
    </row>
    <row r="17" spans="1:9" ht="16.5" customHeight="1">
      <c r="A17" s="40" t="s">
        <v>136</v>
      </c>
      <c r="B17" s="40"/>
      <c r="C17" s="186" t="s">
        <v>78</v>
      </c>
      <c r="D17" s="31">
        <v>10</v>
      </c>
      <c r="F17" s="40" t="s">
        <v>110</v>
      </c>
      <c r="G17" s="40"/>
      <c r="H17" s="186" t="s">
        <v>387</v>
      </c>
      <c r="I17" s="31">
        <v>10</v>
      </c>
    </row>
    <row r="18" spans="1:9" ht="16.5" customHeight="1">
      <c r="A18" s="40" t="s">
        <v>281</v>
      </c>
      <c r="B18" s="40"/>
      <c r="C18" s="264" t="s">
        <v>79</v>
      </c>
      <c r="D18" s="31">
        <v>11</v>
      </c>
      <c r="F18" s="40" t="s">
        <v>111</v>
      </c>
      <c r="G18" s="40"/>
      <c r="H18" s="264" t="s">
        <v>388</v>
      </c>
      <c r="I18" s="31">
        <v>11</v>
      </c>
    </row>
    <row r="19" spans="1:9" ht="16.5" customHeight="1">
      <c r="A19" s="40" t="s">
        <v>187</v>
      </c>
      <c r="B19" s="40"/>
      <c r="C19" s="186" t="s">
        <v>80</v>
      </c>
      <c r="D19" s="31">
        <v>12</v>
      </c>
      <c r="F19" s="40" t="s">
        <v>127</v>
      </c>
      <c r="G19" s="40"/>
      <c r="H19" s="186" t="s">
        <v>389</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465</v>
      </c>
      <c r="B22" s="40"/>
      <c r="C22" s="186"/>
      <c r="F22" s="190" t="s">
        <v>112</v>
      </c>
      <c r="G22" s="190"/>
      <c r="H22" s="186"/>
    </row>
    <row r="23" spans="1:9" ht="16.5" customHeight="1">
      <c r="A23" s="40" t="s">
        <v>188</v>
      </c>
      <c r="B23" s="40"/>
      <c r="C23" s="264" t="s">
        <v>107</v>
      </c>
      <c r="D23" s="31">
        <v>13</v>
      </c>
      <c r="F23" s="40" t="s">
        <v>124</v>
      </c>
      <c r="G23" s="40"/>
      <c r="H23" s="264" t="s">
        <v>390</v>
      </c>
      <c r="I23" s="31">
        <v>13</v>
      </c>
    </row>
    <row r="24" spans="1:9" ht="16.5" customHeight="1">
      <c r="A24" s="190"/>
      <c r="B24" s="40"/>
      <c r="C24" s="186"/>
      <c r="F24" s="40"/>
      <c r="G24" s="40"/>
      <c r="H24" s="186"/>
    </row>
    <row r="25" spans="1:9" ht="18" customHeight="1">
      <c r="A25" s="190" t="s">
        <v>466</v>
      </c>
      <c r="B25" s="190"/>
      <c r="F25" s="190" t="s">
        <v>113</v>
      </c>
      <c r="G25" s="190"/>
    </row>
    <row r="26" spans="1:9" ht="16.5" customHeight="1">
      <c r="A26" s="40" t="s">
        <v>137</v>
      </c>
      <c r="B26" s="40"/>
      <c r="C26" s="264" t="s">
        <v>81</v>
      </c>
      <c r="D26" s="31">
        <v>14</v>
      </c>
      <c r="F26" s="40" t="s">
        <v>125</v>
      </c>
      <c r="G26" s="40"/>
      <c r="H26" s="264" t="s">
        <v>391</v>
      </c>
      <c r="I26" s="31">
        <v>14</v>
      </c>
    </row>
    <row r="27" spans="1:9" ht="16.5" customHeight="1">
      <c r="A27" s="40" t="s">
        <v>138</v>
      </c>
      <c r="B27" s="40"/>
      <c r="C27" s="264" t="s">
        <v>82</v>
      </c>
      <c r="D27" s="31">
        <v>15</v>
      </c>
      <c r="F27" s="40" t="s">
        <v>109</v>
      </c>
      <c r="G27" s="40"/>
      <c r="H27" s="264" t="s">
        <v>392</v>
      </c>
      <c r="I27" s="31">
        <v>15</v>
      </c>
    </row>
    <row r="28" spans="1:9" ht="16.5" customHeight="1">
      <c r="A28" s="40" t="s">
        <v>189</v>
      </c>
      <c r="B28" s="40"/>
      <c r="C28" s="264" t="s">
        <v>83</v>
      </c>
      <c r="D28" s="31">
        <v>16</v>
      </c>
      <c r="F28" s="40" t="s">
        <v>128</v>
      </c>
      <c r="G28" s="40"/>
      <c r="H28" s="264" t="s">
        <v>393</v>
      </c>
      <c r="I28" s="31">
        <v>16</v>
      </c>
    </row>
    <row r="29" spans="1:9" ht="16.5" customHeight="1">
      <c r="A29" s="40" t="s">
        <v>139</v>
      </c>
      <c r="B29" s="40"/>
      <c r="C29" s="264" t="s">
        <v>84</v>
      </c>
      <c r="D29" s="31">
        <v>17</v>
      </c>
      <c r="F29" s="40" t="s">
        <v>115</v>
      </c>
      <c r="G29" s="40"/>
      <c r="H29" s="264" t="s">
        <v>394</v>
      </c>
      <c r="I29" s="31">
        <v>17</v>
      </c>
    </row>
    <row r="30" spans="1:9" ht="16.5" customHeight="1">
      <c r="A30" s="40" t="s">
        <v>282</v>
      </c>
      <c r="B30" s="40"/>
      <c r="C30" s="264" t="s">
        <v>86</v>
      </c>
      <c r="D30" s="31">
        <v>18</v>
      </c>
      <c r="F30" s="40" t="s">
        <v>114</v>
      </c>
      <c r="G30" s="40"/>
      <c r="H30" s="264" t="s">
        <v>395</v>
      </c>
      <c r="I30" s="31">
        <v>18</v>
      </c>
    </row>
    <row r="31" spans="1:9" ht="16.5" customHeight="1">
      <c r="A31" s="40" t="s">
        <v>132</v>
      </c>
      <c r="B31" s="40"/>
      <c r="C31" s="264" t="s">
        <v>87</v>
      </c>
      <c r="D31" s="31">
        <v>19</v>
      </c>
      <c r="F31" s="40" t="s">
        <v>131</v>
      </c>
      <c r="G31" s="40"/>
      <c r="H31" s="264" t="s">
        <v>396</v>
      </c>
      <c r="I31" s="31">
        <v>19</v>
      </c>
    </row>
    <row r="32" spans="1:9" ht="16.5" customHeight="1">
      <c r="A32" s="40" t="s">
        <v>463</v>
      </c>
      <c r="B32" s="40"/>
      <c r="C32" s="264" t="s">
        <v>88</v>
      </c>
      <c r="D32" s="31">
        <v>20</v>
      </c>
      <c r="F32" s="40" t="s">
        <v>85</v>
      </c>
      <c r="G32" s="40"/>
      <c r="H32" s="264" t="s">
        <v>397</v>
      </c>
      <c r="I32" s="31">
        <v>20</v>
      </c>
    </row>
    <row r="33" spans="1:9" ht="16.5" customHeight="1">
      <c r="A33" s="40" t="s">
        <v>467</v>
      </c>
      <c r="B33" s="40"/>
      <c r="C33" s="264" t="s">
        <v>89</v>
      </c>
      <c r="D33" s="31">
        <v>21</v>
      </c>
      <c r="F33" s="40" t="s">
        <v>116</v>
      </c>
      <c r="G33" s="40"/>
      <c r="H33" s="264" t="s">
        <v>398</v>
      </c>
      <c r="I33" s="31">
        <v>21</v>
      </c>
    </row>
    <row r="34" spans="1:9" ht="16.5" customHeight="1">
      <c r="A34" s="191" t="s">
        <v>461</v>
      </c>
      <c r="B34" s="40"/>
      <c r="C34" s="264" t="s">
        <v>90</v>
      </c>
      <c r="D34" s="31">
        <v>22</v>
      </c>
      <c r="F34" s="40" t="s">
        <v>103</v>
      </c>
      <c r="G34" s="40"/>
      <c r="H34" s="264" t="s">
        <v>399</v>
      </c>
      <c r="I34" s="31">
        <v>22</v>
      </c>
    </row>
    <row r="35" spans="1:9" ht="16.5" customHeight="1">
      <c r="A35" s="40" t="s">
        <v>277</v>
      </c>
      <c r="B35" s="40"/>
      <c r="C35" s="264" t="s">
        <v>91</v>
      </c>
      <c r="D35" s="31">
        <v>23</v>
      </c>
      <c r="F35" s="40" t="s">
        <v>278</v>
      </c>
      <c r="G35" s="40"/>
      <c r="H35" s="264" t="s">
        <v>400</v>
      </c>
      <c r="I35" s="31">
        <v>23</v>
      </c>
    </row>
    <row r="36" spans="1:9" ht="16.5" customHeight="1">
      <c r="A36" s="40" t="s">
        <v>275</v>
      </c>
      <c r="B36" s="40"/>
      <c r="C36" s="264" t="s">
        <v>92</v>
      </c>
      <c r="D36" s="31">
        <v>24</v>
      </c>
      <c r="F36" s="40" t="s">
        <v>276</v>
      </c>
      <c r="G36" s="40"/>
      <c r="H36" s="264" t="s">
        <v>401</v>
      </c>
      <c r="I36" s="31">
        <v>24</v>
      </c>
    </row>
    <row r="37" spans="1:9" ht="16.5" customHeight="1">
      <c r="A37" s="40" t="s">
        <v>462</v>
      </c>
      <c r="B37" s="40"/>
      <c r="C37" s="264" t="s">
        <v>121</v>
      </c>
      <c r="D37" s="31">
        <v>25</v>
      </c>
      <c r="F37" s="40" t="s">
        <v>229</v>
      </c>
      <c r="G37" s="40"/>
      <c r="H37" s="264" t="s">
        <v>402</v>
      </c>
      <c r="I37" s="31">
        <v>25</v>
      </c>
    </row>
    <row r="38" spans="1:9" ht="33.75" customHeight="1">
      <c r="A38" s="522" t="s">
        <v>279</v>
      </c>
      <c r="B38" s="522"/>
      <c r="C38" s="264" t="s">
        <v>122</v>
      </c>
      <c r="D38" s="31">
        <v>26</v>
      </c>
      <c r="F38" s="40" t="s">
        <v>228</v>
      </c>
      <c r="G38" s="40"/>
      <c r="H38" s="264" t="s">
        <v>403</v>
      </c>
      <c r="I38" s="31">
        <v>26</v>
      </c>
    </row>
    <row r="39" spans="1:9" ht="16.5" customHeight="1">
      <c r="A39" s="40"/>
      <c r="B39" s="40"/>
      <c r="C39" s="264" t="s">
        <v>302</v>
      </c>
      <c r="D39" s="31">
        <v>27</v>
      </c>
      <c r="F39" s="40" t="s">
        <v>93</v>
      </c>
      <c r="G39" s="40"/>
      <c r="H39" s="264" t="s">
        <v>404</v>
      </c>
      <c r="I39" s="31">
        <v>27</v>
      </c>
    </row>
    <row r="40" spans="1:9" ht="16.5" customHeight="1">
      <c r="A40" s="40" t="s">
        <v>283</v>
      </c>
      <c r="B40" s="40"/>
      <c r="C40" s="264" t="s">
        <v>303</v>
      </c>
      <c r="D40" s="31">
        <v>28</v>
      </c>
      <c r="F40" s="40" t="s">
        <v>126</v>
      </c>
      <c r="G40" s="40"/>
      <c r="H40" s="264" t="s">
        <v>405</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K2" t="s">
        <v>361</v>
      </c>
      <c r="L2" t="s">
        <v>362</v>
      </c>
      <c r="M2" t="s">
        <v>363</v>
      </c>
      <c r="N2" t="s">
        <v>364</v>
      </c>
    </row>
    <row r="3" spans="1:14">
      <c r="B3" t="s">
        <v>365</v>
      </c>
      <c r="C3" t="s">
        <v>366</v>
      </c>
      <c r="D3" t="s">
        <v>367</v>
      </c>
      <c r="E3" t="s">
        <v>368</v>
      </c>
      <c r="H3" t="s">
        <v>369</v>
      </c>
      <c r="N3" t="s">
        <v>370</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373</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371</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372</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J2" s="387" t="s">
        <v>410</v>
      </c>
      <c r="K2" t="s">
        <v>361</v>
      </c>
      <c r="L2" t="s">
        <v>362</v>
      </c>
      <c r="M2" t="s">
        <v>363</v>
      </c>
      <c r="N2" t="s">
        <v>364</v>
      </c>
    </row>
    <row r="3" spans="1:14">
      <c r="B3" t="s">
        <v>365</v>
      </c>
      <c r="C3" t="s">
        <v>366</v>
      </c>
      <c r="D3" t="s">
        <v>367</v>
      </c>
      <c r="E3" t="s">
        <v>368</v>
      </c>
      <c r="H3" t="s">
        <v>369</v>
      </c>
      <c r="N3" t="s">
        <v>370</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373</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371</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372</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352</v>
      </c>
      <c r="B2" t="s">
        <v>353</v>
      </c>
      <c r="C2" t="s">
        <v>354</v>
      </c>
      <c r="D2" t="s">
        <v>355</v>
      </c>
      <c r="E2" t="s">
        <v>356</v>
      </c>
      <c r="F2" t="s">
        <v>357</v>
      </c>
      <c r="G2" t="s">
        <v>358</v>
      </c>
      <c r="H2" t="s">
        <v>359</v>
      </c>
      <c r="I2" t="s">
        <v>360</v>
      </c>
      <c r="K2" t="s">
        <v>361</v>
      </c>
      <c r="L2" t="s">
        <v>362</v>
      </c>
      <c r="M2" t="s">
        <v>363</v>
      </c>
      <c r="N2" t="s">
        <v>364</v>
      </c>
    </row>
    <row r="3" spans="1:14">
      <c r="B3" t="s">
        <v>365</v>
      </c>
      <c r="C3" t="s">
        <v>366</v>
      </c>
      <c r="D3" t="s">
        <v>367</v>
      </c>
      <c r="E3" t="s">
        <v>368</v>
      </c>
      <c r="H3" t="s">
        <v>369</v>
      </c>
      <c r="N3" t="s">
        <v>370</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373</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371</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372</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352</v>
      </c>
      <c r="B2" t="s">
        <v>353</v>
      </c>
      <c r="C2" t="s">
        <v>354</v>
      </c>
      <c r="D2" t="s">
        <v>355</v>
      </c>
      <c r="E2" t="s">
        <v>356</v>
      </c>
      <c r="F2" t="s">
        <v>357</v>
      </c>
      <c r="G2" t="s">
        <v>358</v>
      </c>
      <c r="H2" t="s">
        <v>359</v>
      </c>
      <c r="I2" t="s">
        <v>360</v>
      </c>
      <c r="J2" t="s">
        <v>361</v>
      </c>
      <c r="K2" t="s">
        <v>362</v>
      </c>
      <c r="L2" t="s">
        <v>363</v>
      </c>
      <c r="M2" t="s">
        <v>364</v>
      </c>
    </row>
    <row r="3" spans="1:13">
      <c r="B3" t="s">
        <v>365</v>
      </c>
      <c r="C3" t="s">
        <v>366</v>
      </c>
      <c r="D3" t="s">
        <v>367</v>
      </c>
      <c r="E3" t="s">
        <v>368</v>
      </c>
      <c r="H3" t="s">
        <v>369</v>
      </c>
      <c r="M3" t="s">
        <v>370</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373</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375</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374</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371</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372</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352</v>
      </c>
      <c r="B2" t="s">
        <v>353</v>
      </c>
      <c r="C2" t="s">
        <v>354</v>
      </c>
      <c r="D2" t="s">
        <v>355</v>
      </c>
      <c r="E2" t="s">
        <v>356</v>
      </c>
      <c r="F2" t="s">
        <v>357</v>
      </c>
      <c r="G2" t="s">
        <v>358</v>
      </c>
      <c r="H2" t="s">
        <v>359</v>
      </c>
      <c r="I2" t="s">
        <v>360</v>
      </c>
      <c r="J2" t="s">
        <v>361</v>
      </c>
      <c r="K2" s="396" t="s">
        <v>362</v>
      </c>
      <c r="L2" t="s">
        <v>363</v>
      </c>
      <c r="M2" t="s">
        <v>364</v>
      </c>
    </row>
    <row r="3" spans="1:13">
      <c r="B3" t="s">
        <v>365</v>
      </c>
      <c r="C3" t="s">
        <v>366</v>
      </c>
      <c r="D3" t="s">
        <v>367</v>
      </c>
      <c r="E3" t="s">
        <v>368</v>
      </c>
      <c r="H3" t="s">
        <v>369</v>
      </c>
      <c r="M3" t="s">
        <v>370</v>
      </c>
    </row>
    <row r="4" spans="1:13">
      <c r="A4" t="s">
        <v>371</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372</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373</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375</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374</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352</v>
      </c>
      <c r="B2" t="s">
        <v>353</v>
      </c>
      <c r="C2" t="s">
        <v>354</v>
      </c>
      <c r="D2" t="s">
        <v>355</v>
      </c>
      <c r="E2" t="s">
        <v>356</v>
      </c>
      <c r="F2" t="s">
        <v>357</v>
      </c>
      <c r="G2" t="s">
        <v>358</v>
      </c>
      <c r="H2" t="s">
        <v>359</v>
      </c>
      <c r="I2" t="s">
        <v>360</v>
      </c>
      <c r="J2" t="s">
        <v>361</v>
      </c>
      <c r="K2" s="396" t="s">
        <v>362</v>
      </c>
      <c r="L2" t="s">
        <v>363</v>
      </c>
      <c r="M2" t="s">
        <v>364</v>
      </c>
    </row>
    <row r="3" spans="1:13">
      <c r="B3" t="s">
        <v>365</v>
      </c>
      <c r="C3" t="s">
        <v>366</v>
      </c>
      <c r="D3" t="s">
        <v>367</v>
      </c>
      <c r="E3" t="s">
        <v>368</v>
      </c>
      <c r="H3" t="s">
        <v>369</v>
      </c>
      <c r="M3" t="s">
        <v>370</v>
      </c>
    </row>
    <row r="4" spans="1:13">
      <c r="A4" t="s">
        <v>371</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372</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373</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374</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375</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80" zoomScaleNormal="80" workbookViewId="0">
      <selection activeCell="E15" sqref="E15"/>
    </sheetView>
  </sheetViews>
  <sheetFormatPr defaultRowHeight="15.75"/>
  <cols>
    <col min="1" max="1" width="3.85546875" style="420" customWidth="1"/>
    <col min="2" max="2" width="107" style="420" customWidth="1"/>
    <col min="3" max="3" width="1.7109375" style="420" customWidth="1"/>
    <col min="4" max="4" width="3.85546875" style="420" customWidth="1"/>
    <col min="5" max="5" width="127.28515625" style="420" bestFit="1" customWidth="1"/>
    <col min="6" max="256" width="9.140625" style="420"/>
    <col min="257" max="257" width="3.85546875" style="420" customWidth="1"/>
    <col min="258" max="258" width="92.140625" style="420" bestFit="1" customWidth="1"/>
    <col min="259" max="259" width="1.7109375" style="420" customWidth="1"/>
    <col min="260" max="260" width="3.85546875" style="420" customWidth="1"/>
    <col min="261" max="261" width="91.28515625" style="420" bestFit="1" customWidth="1"/>
    <col min="262" max="512" width="9.140625" style="420"/>
    <col min="513" max="513" width="3.85546875" style="420" customWidth="1"/>
    <col min="514" max="514" width="92.140625" style="420" bestFit="1" customWidth="1"/>
    <col min="515" max="515" width="1.7109375" style="420" customWidth="1"/>
    <col min="516" max="516" width="3.85546875" style="420" customWidth="1"/>
    <col min="517" max="517" width="91.28515625" style="420" bestFit="1" customWidth="1"/>
    <col min="518" max="768" width="9.140625" style="420"/>
    <col min="769" max="769" width="3.85546875" style="420" customWidth="1"/>
    <col min="770" max="770" width="92.140625" style="420" bestFit="1" customWidth="1"/>
    <col min="771" max="771" width="1.7109375" style="420" customWidth="1"/>
    <col min="772" max="772" width="3.85546875" style="420" customWidth="1"/>
    <col min="773" max="773" width="91.28515625" style="420" bestFit="1" customWidth="1"/>
    <col min="774" max="1024" width="9.140625" style="420"/>
    <col min="1025" max="1025" width="3.85546875" style="420" customWidth="1"/>
    <col min="1026" max="1026" width="92.140625" style="420" bestFit="1" customWidth="1"/>
    <col min="1027" max="1027" width="1.7109375" style="420" customWidth="1"/>
    <col min="1028" max="1028" width="3.85546875" style="420" customWidth="1"/>
    <col min="1029" max="1029" width="91.28515625" style="420" bestFit="1" customWidth="1"/>
    <col min="1030" max="1280" width="9.140625" style="420"/>
    <col min="1281" max="1281" width="3.85546875" style="420" customWidth="1"/>
    <col min="1282" max="1282" width="92.140625" style="420" bestFit="1" customWidth="1"/>
    <col min="1283" max="1283" width="1.7109375" style="420" customWidth="1"/>
    <col min="1284" max="1284" width="3.85546875" style="420" customWidth="1"/>
    <col min="1285" max="1285" width="91.28515625" style="420" bestFit="1" customWidth="1"/>
    <col min="1286" max="1536" width="9.140625" style="420"/>
    <col min="1537" max="1537" width="3.85546875" style="420" customWidth="1"/>
    <col min="1538" max="1538" width="92.140625" style="420" bestFit="1" customWidth="1"/>
    <col min="1539" max="1539" width="1.7109375" style="420" customWidth="1"/>
    <col min="1540" max="1540" width="3.85546875" style="420" customWidth="1"/>
    <col min="1541" max="1541" width="91.28515625" style="420" bestFit="1" customWidth="1"/>
    <col min="1542" max="1792" width="9.140625" style="420"/>
    <col min="1793" max="1793" width="3.85546875" style="420" customWidth="1"/>
    <col min="1794" max="1794" width="92.140625" style="420" bestFit="1" customWidth="1"/>
    <col min="1795" max="1795" width="1.7109375" style="420" customWidth="1"/>
    <col min="1796" max="1796" width="3.85546875" style="420" customWidth="1"/>
    <col min="1797" max="1797" width="91.28515625" style="420" bestFit="1" customWidth="1"/>
    <col min="1798" max="2048" width="9.140625" style="420"/>
    <col min="2049" max="2049" width="3.85546875" style="420" customWidth="1"/>
    <col min="2050" max="2050" width="92.140625" style="420" bestFit="1" customWidth="1"/>
    <col min="2051" max="2051" width="1.7109375" style="420" customWidth="1"/>
    <col min="2052" max="2052" width="3.85546875" style="420" customWidth="1"/>
    <col min="2053" max="2053" width="91.28515625" style="420" bestFit="1" customWidth="1"/>
    <col min="2054" max="2304" width="9.140625" style="420"/>
    <col min="2305" max="2305" width="3.85546875" style="420" customWidth="1"/>
    <col min="2306" max="2306" width="92.140625" style="420" bestFit="1" customWidth="1"/>
    <col min="2307" max="2307" width="1.7109375" style="420" customWidth="1"/>
    <col min="2308" max="2308" width="3.85546875" style="420" customWidth="1"/>
    <col min="2309" max="2309" width="91.28515625" style="420" bestFit="1" customWidth="1"/>
    <col min="2310" max="2560" width="9.140625" style="420"/>
    <col min="2561" max="2561" width="3.85546875" style="420" customWidth="1"/>
    <col min="2562" max="2562" width="92.140625" style="420" bestFit="1" customWidth="1"/>
    <col min="2563" max="2563" width="1.7109375" style="420" customWidth="1"/>
    <col min="2564" max="2564" width="3.85546875" style="420" customWidth="1"/>
    <col min="2565" max="2565" width="91.28515625" style="420" bestFit="1" customWidth="1"/>
    <col min="2566" max="2816" width="9.140625" style="420"/>
    <col min="2817" max="2817" width="3.85546875" style="420" customWidth="1"/>
    <col min="2818" max="2818" width="92.140625" style="420" bestFit="1" customWidth="1"/>
    <col min="2819" max="2819" width="1.7109375" style="420" customWidth="1"/>
    <col min="2820" max="2820" width="3.85546875" style="420" customWidth="1"/>
    <col min="2821" max="2821" width="91.28515625" style="420" bestFit="1" customWidth="1"/>
    <col min="2822" max="3072" width="9.140625" style="420"/>
    <col min="3073" max="3073" width="3.85546875" style="420" customWidth="1"/>
    <col min="3074" max="3074" width="92.140625" style="420" bestFit="1" customWidth="1"/>
    <col min="3075" max="3075" width="1.7109375" style="420" customWidth="1"/>
    <col min="3076" max="3076" width="3.85546875" style="420" customWidth="1"/>
    <col min="3077" max="3077" width="91.28515625" style="420" bestFit="1" customWidth="1"/>
    <col min="3078" max="3328" width="9.140625" style="420"/>
    <col min="3329" max="3329" width="3.85546875" style="420" customWidth="1"/>
    <col min="3330" max="3330" width="92.140625" style="420" bestFit="1" customWidth="1"/>
    <col min="3331" max="3331" width="1.7109375" style="420" customWidth="1"/>
    <col min="3332" max="3332" width="3.85546875" style="420" customWidth="1"/>
    <col min="3333" max="3333" width="91.28515625" style="420" bestFit="1" customWidth="1"/>
    <col min="3334" max="3584" width="9.140625" style="420"/>
    <col min="3585" max="3585" width="3.85546875" style="420" customWidth="1"/>
    <col min="3586" max="3586" width="92.140625" style="420" bestFit="1" customWidth="1"/>
    <col min="3587" max="3587" width="1.7109375" style="420" customWidth="1"/>
    <col min="3588" max="3588" width="3.85546875" style="420" customWidth="1"/>
    <col min="3589" max="3589" width="91.28515625" style="420" bestFit="1" customWidth="1"/>
    <col min="3590" max="3840" width="9.140625" style="420"/>
    <col min="3841" max="3841" width="3.85546875" style="420" customWidth="1"/>
    <col min="3842" max="3842" width="92.140625" style="420" bestFit="1" customWidth="1"/>
    <col min="3843" max="3843" width="1.7109375" style="420" customWidth="1"/>
    <col min="3844" max="3844" width="3.85546875" style="420" customWidth="1"/>
    <col min="3845" max="3845" width="91.28515625" style="420" bestFit="1" customWidth="1"/>
    <col min="3846" max="4096" width="9.140625" style="420"/>
    <col min="4097" max="4097" width="3.85546875" style="420" customWidth="1"/>
    <col min="4098" max="4098" width="92.140625" style="420" bestFit="1" customWidth="1"/>
    <col min="4099" max="4099" width="1.7109375" style="420" customWidth="1"/>
    <col min="4100" max="4100" width="3.85546875" style="420" customWidth="1"/>
    <col min="4101" max="4101" width="91.28515625" style="420" bestFit="1" customWidth="1"/>
    <col min="4102" max="4352" width="9.140625" style="420"/>
    <col min="4353" max="4353" width="3.85546875" style="420" customWidth="1"/>
    <col min="4354" max="4354" width="92.140625" style="420" bestFit="1" customWidth="1"/>
    <col min="4355" max="4355" width="1.7109375" style="420" customWidth="1"/>
    <col min="4356" max="4356" width="3.85546875" style="420" customWidth="1"/>
    <col min="4357" max="4357" width="91.28515625" style="420" bestFit="1" customWidth="1"/>
    <col min="4358" max="4608" width="9.140625" style="420"/>
    <col min="4609" max="4609" width="3.85546875" style="420" customWidth="1"/>
    <col min="4610" max="4610" width="92.140625" style="420" bestFit="1" customWidth="1"/>
    <col min="4611" max="4611" width="1.7109375" style="420" customWidth="1"/>
    <col min="4612" max="4612" width="3.85546875" style="420" customWidth="1"/>
    <col min="4613" max="4613" width="91.28515625" style="420" bestFit="1" customWidth="1"/>
    <col min="4614" max="4864" width="9.140625" style="420"/>
    <col min="4865" max="4865" width="3.85546875" style="420" customWidth="1"/>
    <col min="4866" max="4866" width="92.140625" style="420" bestFit="1" customWidth="1"/>
    <col min="4867" max="4867" width="1.7109375" style="420" customWidth="1"/>
    <col min="4868" max="4868" width="3.85546875" style="420" customWidth="1"/>
    <col min="4869" max="4869" width="91.28515625" style="420" bestFit="1" customWidth="1"/>
    <col min="4870" max="5120" width="9.140625" style="420"/>
    <col min="5121" max="5121" width="3.85546875" style="420" customWidth="1"/>
    <col min="5122" max="5122" width="92.140625" style="420" bestFit="1" customWidth="1"/>
    <col min="5123" max="5123" width="1.7109375" style="420" customWidth="1"/>
    <col min="5124" max="5124" width="3.85546875" style="420" customWidth="1"/>
    <col min="5125" max="5125" width="91.28515625" style="420" bestFit="1" customWidth="1"/>
    <col min="5126" max="5376" width="9.140625" style="420"/>
    <col min="5377" max="5377" width="3.85546875" style="420" customWidth="1"/>
    <col min="5378" max="5378" width="92.140625" style="420" bestFit="1" customWidth="1"/>
    <col min="5379" max="5379" width="1.7109375" style="420" customWidth="1"/>
    <col min="5380" max="5380" width="3.85546875" style="420" customWidth="1"/>
    <col min="5381" max="5381" width="91.28515625" style="420" bestFit="1" customWidth="1"/>
    <col min="5382" max="5632" width="9.140625" style="420"/>
    <col min="5633" max="5633" width="3.85546875" style="420" customWidth="1"/>
    <col min="5634" max="5634" width="92.140625" style="420" bestFit="1" customWidth="1"/>
    <col min="5635" max="5635" width="1.7109375" style="420" customWidth="1"/>
    <col min="5636" max="5636" width="3.85546875" style="420" customWidth="1"/>
    <col min="5637" max="5637" width="91.28515625" style="420" bestFit="1" customWidth="1"/>
    <col min="5638" max="5888" width="9.140625" style="420"/>
    <col min="5889" max="5889" width="3.85546875" style="420" customWidth="1"/>
    <col min="5890" max="5890" width="92.140625" style="420" bestFit="1" customWidth="1"/>
    <col min="5891" max="5891" width="1.7109375" style="420" customWidth="1"/>
    <col min="5892" max="5892" width="3.85546875" style="420" customWidth="1"/>
    <col min="5893" max="5893" width="91.28515625" style="420" bestFit="1" customWidth="1"/>
    <col min="5894" max="6144" width="9.140625" style="420"/>
    <col min="6145" max="6145" width="3.85546875" style="420" customWidth="1"/>
    <col min="6146" max="6146" width="92.140625" style="420" bestFit="1" customWidth="1"/>
    <col min="6147" max="6147" width="1.7109375" style="420" customWidth="1"/>
    <col min="6148" max="6148" width="3.85546875" style="420" customWidth="1"/>
    <col min="6149" max="6149" width="91.28515625" style="420" bestFit="1" customWidth="1"/>
    <col min="6150" max="6400" width="9.140625" style="420"/>
    <col min="6401" max="6401" width="3.85546875" style="420" customWidth="1"/>
    <col min="6402" max="6402" width="92.140625" style="420" bestFit="1" customWidth="1"/>
    <col min="6403" max="6403" width="1.7109375" style="420" customWidth="1"/>
    <col min="6404" max="6404" width="3.85546875" style="420" customWidth="1"/>
    <col min="6405" max="6405" width="91.28515625" style="420" bestFit="1" customWidth="1"/>
    <col min="6406" max="6656" width="9.140625" style="420"/>
    <col min="6657" max="6657" width="3.85546875" style="420" customWidth="1"/>
    <col min="6658" max="6658" width="92.140625" style="420" bestFit="1" customWidth="1"/>
    <col min="6659" max="6659" width="1.7109375" style="420" customWidth="1"/>
    <col min="6660" max="6660" width="3.85546875" style="420" customWidth="1"/>
    <col min="6661" max="6661" width="91.28515625" style="420" bestFit="1" customWidth="1"/>
    <col min="6662" max="6912" width="9.140625" style="420"/>
    <col min="6913" max="6913" width="3.85546875" style="420" customWidth="1"/>
    <col min="6914" max="6914" width="92.140625" style="420" bestFit="1" customWidth="1"/>
    <col min="6915" max="6915" width="1.7109375" style="420" customWidth="1"/>
    <col min="6916" max="6916" width="3.85546875" style="420" customWidth="1"/>
    <col min="6917" max="6917" width="91.28515625" style="420" bestFit="1" customWidth="1"/>
    <col min="6918" max="7168" width="9.140625" style="420"/>
    <col min="7169" max="7169" width="3.85546875" style="420" customWidth="1"/>
    <col min="7170" max="7170" width="92.140625" style="420" bestFit="1" customWidth="1"/>
    <col min="7171" max="7171" width="1.7109375" style="420" customWidth="1"/>
    <col min="7172" max="7172" width="3.85546875" style="420" customWidth="1"/>
    <col min="7173" max="7173" width="91.28515625" style="420" bestFit="1" customWidth="1"/>
    <col min="7174" max="7424" width="9.140625" style="420"/>
    <col min="7425" max="7425" width="3.85546875" style="420" customWidth="1"/>
    <col min="7426" max="7426" width="92.140625" style="420" bestFit="1" customWidth="1"/>
    <col min="7427" max="7427" width="1.7109375" style="420" customWidth="1"/>
    <col min="7428" max="7428" width="3.85546875" style="420" customWidth="1"/>
    <col min="7429" max="7429" width="91.28515625" style="420" bestFit="1" customWidth="1"/>
    <col min="7430" max="7680" width="9.140625" style="420"/>
    <col min="7681" max="7681" width="3.85546875" style="420" customWidth="1"/>
    <col min="7682" max="7682" width="92.140625" style="420" bestFit="1" customWidth="1"/>
    <col min="7683" max="7683" width="1.7109375" style="420" customWidth="1"/>
    <col min="7684" max="7684" width="3.85546875" style="420" customWidth="1"/>
    <col min="7685" max="7685" width="91.28515625" style="420" bestFit="1" customWidth="1"/>
    <col min="7686" max="7936" width="9.140625" style="420"/>
    <col min="7937" max="7937" width="3.85546875" style="420" customWidth="1"/>
    <col min="7938" max="7938" width="92.140625" style="420" bestFit="1" customWidth="1"/>
    <col min="7939" max="7939" width="1.7109375" style="420" customWidth="1"/>
    <col min="7940" max="7940" width="3.85546875" style="420" customWidth="1"/>
    <col min="7941" max="7941" width="91.28515625" style="420" bestFit="1" customWidth="1"/>
    <col min="7942" max="8192" width="9.140625" style="420"/>
    <col min="8193" max="8193" width="3.85546875" style="420" customWidth="1"/>
    <col min="8194" max="8194" width="92.140625" style="420" bestFit="1" customWidth="1"/>
    <col min="8195" max="8195" width="1.7109375" style="420" customWidth="1"/>
    <col min="8196" max="8196" width="3.85546875" style="420" customWidth="1"/>
    <col min="8197" max="8197" width="91.28515625" style="420" bestFit="1" customWidth="1"/>
    <col min="8198" max="8448" width="9.140625" style="420"/>
    <col min="8449" max="8449" width="3.85546875" style="420" customWidth="1"/>
    <col min="8450" max="8450" width="92.140625" style="420" bestFit="1" customWidth="1"/>
    <col min="8451" max="8451" width="1.7109375" style="420" customWidth="1"/>
    <col min="8452" max="8452" width="3.85546875" style="420" customWidth="1"/>
    <col min="8453" max="8453" width="91.28515625" style="420" bestFit="1" customWidth="1"/>
    <col min="8454" max="8704" width="9.140625" style="420"/>
    <col min="8705" max="8705" width="3.85546875" style="420" customWidth="1"/>
    <col min="8706" max="8706" width="92.140625" style="420" bestFit="1" customWidth="1"/>
    <col min="8707" max="8707" width="1.7109375" style="420" customWidth="1"/>
    <col min="8708" max="8708" width="3.85546875" style="420" customWidth="1"/>
    <col min="8709" max="8709" width="91.28515625" style="420" bestFit="1" customWidth="1"/>
    <col min="8710" max="8960" width="9.140625" style="420"/>
    <col min="8961" max="8961" width="3.85546875" style="420" customWidth="1"/>
    <col min="8962" max="8962" width="92.140625" style="420" bestFit="1" customWidth="1"/>
    <col min="8963" max="8963" width="1.7109375" style="420" customWidth="1"/>
    <col min="8964" max="8964" width="3.85546875" style="420" customWidth="1"/>
    <col min="8965" max="8965" width="91.28515625" style="420" bestFit="1" customWidth="1"/>
    <col min="8966" max="9216" width="9.140625" style="420"/>
    <col min="9217" max="9217" width="3.85546875" style="420" customWidth="1"/>
    <col min="9218" max="9218" width="92.140625" style="420" bestFit="1" customWidth="1"/>
    <col min="9219" max="9219" width="1.7109375" style="420" customWidth="1"/>
    <col min="9220" max="9220" width="3.85546875" style="420" customWidth="1"/>
    <col min="9221" max="9221" width="91.28515625" style="420" bestFit="1" customWidth="1"/>
    <col min="9222" max="9472" width="9.140625" style="420"/>
    <col min="9473" max="9473" width="3.85546875" style="420" customWidth="1"/>
    <col min="9474" max="9474" width="92.140625" style="420" bestFit="1" customWidth="1"/>
    <col min="9475" max="9475" width="1.7109375" style="420" customWidth="1"/>
    <col min="9476" max="9476" width="3.85546875" style="420" customWidth="1"/>
    <col min="9477" max="9477" width="91.28515625" style="420" bestFit="1" customWidth="1"/>
    <col min="9478" max="9728" width="9.140625" style="420"/>
    <col min="9729" max="9729" width="3.85546875" style="420" customWidth="1"/>
    <col min="9730" max="9730" width="92.140625" style="420" bestFit="1" customWidth="1"/>
    <col min="9731" max="9731" width="1.7109375" style="420" customWidth="1"/>
    <col min="9732" max="9732" width="3.85546875" style="420" customWidth="1"/>
    <col min="9733" max="9733" width="91.28515625" style="420" bestFit="1" customWidth="1"/>
    <col min="9734" max="9984" width="9.140625" style="420"/>
    <col min="9985" max="9985" width="3.85546875" style="420" customWidth="1"/>
    <col min="9986" max="9986" width="92.140625" style="420" bestFit="1" customWidth="1"/>
    <col min="9987" max="9987" width="1.7109375" style="420" customWidth="1"/>
    <col min="9988" max="9988" width="3.85546875" style="420" customWidth="1"/>
    <col min="9989" max="9989" width="91.28515625" style="420" bestFit="1" customWidth="1"/>
    <col min="9990" max="10240" width="9.140625" style="420"/>
    <col min="10241" max="10241" width="3.85546875" style="420" customWidth="1"/>
    <col min="10242" max="10242" width="92.140625" style="420" bestFit="1" customWidth="1"/>
    <col min="10243" max="10243" width="1.7109375" style="420" customWidth="1"/>
    <col min="10244" max="10244" width="3.85546875" style="420" customWidth="1"/>
    <col min="10245" max="10245" width="91.28515625" style="420" bestFit="1" customWidth="1"/>
    <col min="10246" max="10496" width="9.140625" style="420"/>
    <col min="10497" max="10497" width="3.85546875" style="420" customWidth="1"/>
    <col min="10498" max="10498" width="92.140625" style="420" bestFit="1" customWidth="1"/>
    <col min="10499" max="10499" width="1.7109375" style="420" customWidth="1"/>
    <col min="10500" max="10500" width="3.85546875" style="420" customWidth="1"/>
    <col min="10501" max="10501" width="91.28515625" style="420" bestFit="1" customWidth="1"/>
    <col min="10502" max="10752" width="9.140625" style="420"/>
    <col min="10753" max="10753" width="3.85546875" style="420" customWidth="1"/>
    <col min="10754" max="10754" width="92.140625" style="420" bestFit="1" customWidth="1"/>
    <col min="10755" max="10755" width="1.7109375" style="420" customWidth="1"/>
    <col min="10756" max="10756" width="3.85546875" style="420" customWidth="1"/>
    <col min="10757" max="10757" width="91.28515625" style="420" bestFit="1" customWidth="1"/>
    <col min="10758" max="11008" width="9.140625" style="420"/>
    <col min="11009" max="11009" width="3.85546875" style="420" customWidth="1"/>
    <col min="11010" max="11010" width="92.140625" style="420" bestFit="1" customWidth="1"/>
    <col min="11011" max="11011" width="1.7109375" style="420" customWidth="1"/>
    <col min="11012" max="11012" width="3.85546875" style="420" customWidth="1"/>
    <col min="11013" max="11013" width="91.28515625" style="420" bestFit="1" customWidth="1"/>
    <col min="11014" max="11264" width="9.140625" style="420"/>
    <col min="11265" max="11265" width="3.85546875" style="420" customWidth="1"/>
    <col min="11266" max="11266" width="92.140625" style="420" bestFit="1" customWidth="1"/>
    <col min="11267" max="11267" width="1.7109375" style="420" customWidth="1"/>
    <col min="11268" max="11268" width="3.85546875" style="420" customWidth="1"/>
    <col min="11269" max="11269" width="91.28515625" style="420" bestFit="1" customWidth="1"/>
    <col min="11270" max="11520" width="9.140625" style="420"/>
    <col min="11521" max="11521" width="3.85546875" style="420" customWidth="1"/>
    <col min="11522" max="11522" width="92.140625" style="420" bestFit="1" customWidth="1"/>
    <col min="11523" max="11523" width="1.7109375" style="420" customWidth="1"/>
    <col min="11524" max="11524" width="3.85546875" style="420" customWidth="1"/>
    <col min="11525" max="11525" width="91.28515625" style="420" bestFit="1" customWidth="1"/>
    <col min="11526" max="11776" width="9.140625" style="420"/>
    <col min="11777" max="11777" width="3.85546875" style="420" customWidth="1"/>
    <col min="11778" max="11778" width="92.140625" style="420" bestFit="1" customWidth="1"/>
    <col min="11779" max="11779" width="1.7109375" style="420" customWidth="1"/>
    <col min="11780" max="11780" width="3.85546875" style="420" customWidth="1"/>
    <col min="11781" max="11781" width="91.28515625" style="420" bestFit="1" customWidth="1"/>
    <col min="11782" max="12032" width="9.140625" style="420"/>
    <col min="12033" max="12033" width="3.85546875" style="420" customWidth="1"/>
    <col min="12034" max="12034" width="92.140625" style="420" bestFit="1" customWidth="1"/>
    <col min="12035" max="12035" width="1.7109375" style="420" customWidth="1"/>
    <col min="12036" max="12036" width="3.85546875" style="420" customWidth="1"/>
    <col min="12037" max="12037" width="91.28515625" style="420" bestFit="1" customWidth="1"/>
    <col min="12038" max="12288" width="9.140625" style="420"/>
    <col min="12289" max="12289" width="3.85546875" style="420" customWidth="1"/>
    <col min="12290" max="12290" width="92.140625" style="420" bestFit="1" customWidth="1"/>
    <col min="12291" max="12291" width="1.7109375" style="420" customWidth="1"/>
    <col min="12292" max="12292" width="3.85546875" style="420" customWidth="1"/>
    <col min="12293" max="12293" width="91.28515625" style="420" bestFit="1" customWidth="1"/>
    <col min="12294" max="12544" width="9.140625" style="420"/>
    <col min="12545" max="12545" width="3.85546875" style="420" customWidth="1"/>
    <col min="12546" max="12546" width="92.140625" style="420" bestFit="1" customWidth="1"/>
    <col min="12547" max="12547" width="1.7109375" style="420" customWidth="1"/>
    <col min="12548" max="12548" width="3.85546875" style="420" customWidth="1"/>
    <col min="12549" max="12549" width="91.28515625" style="420" bestFit="1" customWidth="1"/>
    <col min="12550" max="12800" width="9.140625" style="420"/>
    <col min="12801" max="12801" width="3.85546875" style="420" customWidth="1"/>
    <col min="12802" max="12802" width="92.140625" style="420" bestFit="1" customWidth="1"/>
    <col min="12803" max="12803" width="1.7109375" style="420" customWidth="1"/>
    <col min="12804" max="12804" width="3.85546875" style="420" customWidth="1"/>
    <col min="12805" max="12805" width="91.28515625" style="420" bestFit="1" customWidth="1"/>
    <col min="12806" max="13056" width="9.140625" style="420"/>
    <col min="13057" max="13057" width="3.85546875" style="420" customWidth="1"/>
    <col min="13058" max="13058" width="92.140625" style="420" bestFit="1" customWidth="1"/>
    <col min="13059" max="13059" width="1.7109375" style="420" customWidth="1"/>
    <col min="13060" max="13060" width="3.85546875" style="420" customWidth="1"/>
    <col min="13061" max="13061" width="91.28515625" style="420" bestFit="1" customWidth="1"/>
    <col min="13062" max="13312" width="9.140625" style="420"/>
    <col min="13313" max="13313" width="3.85546875" style="420" customWidth="1"/>
    <col min="13314" max="13314" width="92.140625" style="420" bestFit="1" customWidth="1"/>
    <col min="13315" max="13315" width="1.7109375" style="420" customWidth="1"/>
    <col min="13316" max="13316" width="3.85546875" style="420" customWidth="1"/>
    <col min="13317" max="13317" width="91.28515625" style="420" bestFit="1" customWidth="1"/>
    <col min="13318" max="13568" width="9.140625" style="420"/>
    <col min="13569" max="13569" width="3.85546875" style="420" customWidth="1"/>
    <col min="13570" max="13570" width="92.140625" style="420" bestFit="1" customWidth="1"/>
    <col min="13571" max="13571" width="1.7109375" style="420" customWidth="1"/>
    <col min="13572" max="13572" width="3.85546875" style="420" customWidth="1"/>
    <col min="13573" max="13573" width="91.28515625" style="420" bestFit="1" customWidth="1"/>
    <col min="13574" max="13824" width="9.140625" style="420"/>
    <col min="13825" max="13825" width="3.85546875" style="420" customWidth="1"/>
    <col min="13826" max="13826" width="92.140625" style="420" bestFit="1" customWidth="1"/>
    <col min="13827" max="13827" width="1.7109375" style="420" customWidth="1"/>
    <col min="13828" max="13828" width="3.85546875" style="420" customWidth="1"/>
    <col min="13829" max="13829" width="91.28515625" style="420" bestFit="1" customWidth="1"/>
    <col min="13830" max="14080" width="9.140625" style="420"/>
    <col min="14081" max="14081" width="3.85546875" style="420" customWidth="1"/>
    <col min="14082" max="14082" width="92.140625" style="420" bestFit="1" customWidth="1"/>
    <col min="14083" max="14083" width="1.7109375" style="420" customWidth="1"/>
    <col min="14084" max="14084" width="3.85546875" style="420" customWidth="1"/>
    <col min="14085" max="14085" width="91.28515625" style="420" bestFit="1" customWidth="1"/>
    <col min="14086" max="14336" width="9.140625" style="420"/>
    <col min="14337" max="14337" width="3.85546875" style="420" customWidth="1"/>
    <col min="14338" max="14338" width="92.140625" style="420" bestFit="1" customWidth="1"/>
    <col min="14339" max="14339" width="1.7109375" style="420" customWidth="1"/>
    <col min="14340" max="14340" width="3.85546875" style="420" customWidth="1"/>
    <col min="14341" max="14341" width="91.28515625" style="420" bestFit="1" customWidth="1"/>
    <col min="14342" max="14592" width="9.140625" style="420"/>
    <col min="14593" max="14593" width="3.85546875" style="420" customWidth="1"/>
    <col min="14594" max="14594" width="92.140625" style="420" bestFit="1" customWidth="1"/>
    <col min="14595" max="14595" width="1.7109375" style="420" customWidth="1"/>
    <col min="14596" max="14596" width="3.85546875" style="420" customWidth="1"/>
    <col min="14597" max="14597" width="91.28515625" style="420" bestFit="1" customWidth="1"/>
    <col min="14598" max="14848" width="9.140625" style="420"/>
    <col min="14849" max="14849" width="3.85546875" style="420" customWidth="1"/>
    <col min="14850" max="14850" width="92.140625" style="420" bestFit="1" customWidth="1"/>
    <col min="14851" max="14851" width="1.7109375" style="420" customWidth="1"/>
    <col min="14852" max="14852" width="3.85546875" style="420" customWidth="1"/>
    <col min="14853" max="14853" width="91.28515625" style="420" bestFit="1" customWidth="1"/>
    <col min="14854" max="15104" width="9.140625" style="420"/>
    <col min="15105" max="15105" width="3.85546875" style="420" customWidth="1"/>
    <col min="15106" max="15106" width="92.140625" style="420" bestFit="1" customWidth="1"/>
    <col min="15107" max="15107" width="1.7109375" style="420" customWidth="1"/>
    <col min="15108" max="15108" width="3.85546875" style="420" customWidth="1"/>
    <col min="15109" max="15109" width="91.28515625" style="420" bestFit="1" customWidth="1"/>
    <col min="15110" max="15360" width="9.140625" style="420"/>
    <col min="15361" max="15361" width="3.85546875" style="420" customWidth="1"/>
    <col min="15362" max="15362" width="92.140625" style="420" bestFit="1" customWidth="1"/>
    <col min="15363" max="15363" width="1.7109375" style="420" customWidth="1"/>
    <col min="15364" max="15364" width="3.85546875" style="420" customWidth="1"/>
    <col min="15365" max="15365" width="91.28515625" style="420" bestFit="1" customWidth="1"/>
    <col min="15366" max="15616" width="9.140625" style="420"/>
    <col min="15617" max="15617" width="3.85546875" style="420" customWidth="1"/>
    <col min="15618" max="15618" width="92.140625" style="420" bestFit="1" customWidth="1"/>
    <col min="15619" max="15619" width="1.7109375" style="420" customWidth="1"/>
    <col min="15620" max="15620" width="3.85546875" style="420" customWidth="1"/>
    <col min="15621" max="15621" width="91.28515625" style="420" bestFit="1" customWidth="1"/>
    <col min="15622" max="15872" width="9.140625" style="420"/>
    <col min="15873" max="15873" width="3.85546875" style="420" customWidth="1"/>
    <col min="15874" max="15874" width="92.140625" style="420" bestFit="1" customWidth="1"/>
    <col min="15875" max="15875" width="1.7109375" style="420" customWidth="1"/>
    <col min="15876" max="15876" width="3.85546875" style="420" customWidth="1"/>
    <col min="15877" max="15877" width="91.28515625" style="420" bestFit="1" customWidth="1"/>
    <col min="15878" max="16128" width="9.140625" style="420"/>
    <col min="16129" max="16129" width="3.85546875" style="420" customWidth="1"/>
    <col min="16130" max="16130" width="92.140625" style="420" bestFit="1" customWidth="1"/>
    <col min="16131" max="16131" width="1.7109375" style="420" customWidth="1"/>
    <col min="16132" max="16132" width="3.85546875" style="420" customWidth="1"/>
    <col min="16133" max="16133" width="91.28515625" style="420" bestFit="1" customWidth="1"/>
    <col min="16134" max="16384" width="9.14062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346</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52.5" customHeight="1">
      <c r="A6" s="463" t="s">
        <v>7</v>
      </c>
      <c r="B6" s="464" t="s">
        <v>498</v>
      </c>
      <c r="C6" s="465"/>
      <c r="D6" s="463" t="s">
        <v>7</v>
      </c>
      <c r="E6" s="464" t="s">
        <v>505</v>
      </c>
      <c r="F6" s="523"/>
      <c r="G6" s="523"/>
      <c r="H6" s="523"/>
      <c r="I6" s="523"/>
      <c r="J6" s="523"/>
      <c r="K6" s="523"/>
      <c r="L6" s="523"/>
      <c r="M6" s="523"/>
      <c r="N6" s="523"/>
      <c r="O6" s="523"/>
      <c r="P6" s="523"/>
    </row>
    <row r="7" spans="1:16" ht="31.5" customHeight="1">
      <c r="A7" s="463" t="s">
        <v>7</v>
      </c>
      <c r="B7" s="466" t="s">
        <v>497</v>
      </c>
      <c r="C7" s="464"/>
      <c r="D7" s="463" t="s">
        <v>7</v>
      </c>
      <c r="E7" s="464" t="s">
        <v>506</v>
      </c>
      <c r="F7" s="523"/>
      <c r="G7" s="523"/>
      <c r="H7" s="523"/>
      <c r="I7" s="523"/>
      <c r="J7" s="523"/>
      <c r="K7" s="523"/>
      <c r="L7" s="523"/>
      <c r="M7" s="523"/>
      <c r="N7" s="523"/>
      <c r="O7" s="523"/>
      <c r="P7" s="523"/>
    </row>
    <row r="8" spans="1:16" ht="40.5" customHeight="1">
      <c r="A8" s="463" t="s">
        <v>7</v>
      </c>
      <c r="B8" s="464" t="s">
        <v>499</v>
      </c>
      <c r="C8" s="464"/>
      <c r="D8" s="463" t="s">
        <v>7</v>
      </c>
      <c r="E8" s="464" t="s">
        <v>507</v>
      </c>
      <c r="F8" s="523"/>
      <c r="G8" s="523"/>
      <c r="H8" s="523"/>
      <c r="I8" s="523"/>
      <c r="J8" s="523"/>
      <c r="K8" s="523"/>
      <c r="L8" s="523"/>
      <c r="M8" s="523"/>
      <c r="N8" s="523"/>
      <c r="O8" s="523"/>
      <c r="P8" s="523"/>
    </row>
    <row r="9" spans="1:16" ht="39.75" customHeight="1">
      <c r="A9" s="463" t="s">
        <v>7</v>
      </c>
      <c r="B9" s="464" t="s">
        <v>500</v>
      </c>
      <c r="C9" s="464"/>
      <c r="D9" s="463" t="s">
        <v>7</v>
      </c>
      <c r="E9" s="464" t="s">
        <v>508</v>
      </c>
      <c r="F9" s="523"/>
      <c r="G9" s="523"/>
      <c r="H9" s="523"/>
      <c r="I9" s="523"/>
      <c r="J9" s="523"/>
      <c r="K9" s="523"/>
      <c r="L9" s="523"/>
      <c r="M9" s="523"/>
      <c r="N9" s="523"/>
      <c r="O9" s="523"/>
      <c r="P9" s="523"/>
    </row>
    <row r="10" spans="1:16" ht="41.25" customHeight="1">
      <c r="A10" s="463" t="s">
        <v>7</v>
      </c>
      <c r="B10" s="464" t="s">
        <v>501</v>
      </c>
      <c r="C10" s="464"/>
      <c r="D10" s="463" t="s">
        <v>7</v>
      </c>
      <c r="E10" s="464" t="s">
        <v>509</v>
      </c>
      <c r="F10" s="523"/>
      <c r="G10" s="523"/>
      <c r="H10" s="523"/>
      <c r="I10" s="523"/>
      <c r="J10" s="523"/>
      <c r="K10" s="523"/>
      <c r="L10" s="523"/>
      <c r="M10" s="523"/>
      <c r="N10" s="523"/>
      <c r="O10" s="523"/>
      <c r="P10" s="523"/>
    </row>
    <row r="11" spans="1:16" ht="40.5" customHeight="1">
      <c r="A11" s="463" t="s">
        <v>7</v>
      </c>
      <c r="B11" s="464" t="s">
        <v>502</v>
      </c>
      <c r="C11" s="464"/>
      <c r="D11" s="463" t="s">
        <v>7</v>
      </c>
      <c r="E11" s="464" t="s">
        <v>510</v>
      </c>
      <c r="F11" s="523"/>
      <c r="G11" s="523"/>
      <c r="H11" s="523"/>
      <c r="I11" s="523"/>
      <c r="J11" s="523"/>
      <c r="K11" s="523"/>
      <c r="L11" s="523"/>
      <c r="M11" s="523"/>
      <c r="N11" s="523"/>
      <c r="O11" s="523"/>
      <c r="P11" s="523"/>
    </row>
    <row r="12" spans="1:16" ht="47.25">
      <c r="A12" s="463" t="s">
        <v>7</v>
      </c>
      <c r="B12" s="464" t="s">
        <v>503</v>
      </c>
      <c r="C12" s="464"/>
      <c r="D12" s="463" t="s">
        <v>7</v>
      </c>
      <c r="E12" s="464" t="s">
        <v>511</v>
      </c>
      <c r="F12" s="523"/>
      <c r="G12" s="523"/>
      <c r="H12" s="523"/>
      <c r="I12" s="523"/>
      <c r="J12" s="523"/>
      <c r="K12" s="523"/>
      <c r="L12" s="523"/>
      <c r="M12" s="523"/>
      <c r="N12" s="523"/>
      <c r="O12" s="523"/>
      <c r="P12" s="523"/>
    </row>
    <row r="13" spans="1:16" ht="47.25">
      <c r="A13" s="463" t="s">
        <v>7</v>
      </c>
      <c r="B13" s="464" t="s">
        <v>504</v>
      </c>
      <c r="C13" s="464"/>
      <c r="D13" s="463" t="s">
        <v>7</v>
      </c>
      <c r="E13" s="464" t="s">
        <v>512</v>
      </c>
      <c r="F13" s="523"/>
      <c r="G13" s="523"/>
      <c r="H13" s="523"/>
      <c r="I13" s="523"/>
      <c r="J13" s="523"/>
      <c r="K13" s="523"/>
      <c r="L13" s="523"/>
      <c r="M13" s="523"/>
      <c r="N13" s="523"/>
      <c r="O13" s="523"/>
      <c r="P13" s="523"/>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activeCell="H12" sqref="H12"/>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16384" width="9.140625" style="58"/>
  </cols>
  <sheetData>
    <row r="1" spans="1:31" s="56" customFormat="1" ht="16.5" customHeight="1">
      <c r="A1" s="524"/>
      <c r="B1" s="524"/>
      <c r="C1" s="524"/>
      <c r="D1" s="524"/>
      <c r="E1" s="524"/>
      <c r="F1" s="524"/>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26" t="s">
        <v>53</v>
      </c>
      <c r="B2" s="526"/>
      <c r="C2" s="526"/>
      <c r="D2" s="526"/>
      <c r="E2" s="526"/>
      <c r="F2" s="526"/>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25" t="s">
        <v>129</v>
      </c>
      <c r="B3" s="525"/>
      <c r="C3" s="525"/>
      <c r="D3" s="525"/>
      <c r="E3" s="525"/>
      <c r="F3" s="525"/>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27" t="s">
        <v>11</v>
      </c>
      <c r="F6" s="528"/>
    </row>
    <row r="7" spans="1:31" ht="12" customHeight="1">
      <c r="A7" s="269" t="s">
        <v>12</v>
      </c>
      <c r="B7" s="527" t="s">
        <v>243</v>
      </c>
      <c r="C7" s="528"/>
      <c r="D7" s="377" t="s">
        <v>13</v>
      </c>
      <c r="E7" s="527" t="s">
        <v>13</v>
      </c>
      <c r="F7" s="528"/>
    </row>
    <row r="8" spans="1:31" ht="12" customHeight="1">
      <c r="A8" s="270" t="s">
        <v>15</v>
      </c>
      <c r="B8" s="530" t="s">
        <v>244</v>
      </c>
      <c r="C8" s="531"/>
      <c r="D8" s="304" t="s">
        <v>49</v>
      </c>
      <c r="E8" s="530" t="s">
        <v>17</v>
      </c>
      <c r="F8" s="531"/>
    </row>
    <row r="9" spans="1:31" ht="12" customHeight="1">
      <c r="A9" s="271"/>
      <c r="B9" s="267"/>
      <c r="C9" s="268"/>
      <c r="D9" s="304" t="s">
        <v>18</v>
      </c>
      <c r="E9" s="530" t="s">
        <v>18</v>
      </c>
      <c r="F9" s="531"/>
    </row>
    <row r="10" spans="1:31" ht="14.25" customHeight="1" thickBot="1">
      <c r="A10" s="60" t="s">
        <v>490</v>
      </c>
      <c r="B10" s="61">
        <v>2024</v>
      </c>
      <c r="C10" s="205">
        <v>2025</v>
      </c>
      <c r="D10" s="61" t="s">
        <v>452</v>
      </c>
      <c r="E10" s="61">
        <v>2024</v>
      </c>
      <c r="F10" s="205">
        <v>2025</v>
      </c>
    </row>
    <row r="11" spans="1:31" ht="15.75" thickBot="1">
      <c r="A11" s="529" t="s">
        <v>307</v>
      </c>
      <c r="B11" s="529"/>
      <c r="C11" s="529"/>
      <c r="D11" s="529"/>
      <c r="E11" s="529"/>
      <c r="F11" s="529"/>
      <c r="G11" s="392"/>
    </row>
    <row r="12" spans="1:31" ht="13.5" customHeight="1">
      <c r="A12" s="64" t="s">
        <v>160</v>
      </c>
      <c r="B12" s="151">
        <v>5040005</v>
      </c>
      <c r="C12" s="151">
        <v>5286355.5466161063</v>
      </c>
      <c r="D12" s="204">
        <f>(C12/B12-1)*100</f>
        <v>4.8879028218445475</v>
      </c>
      <c r="E12" s="80">
        <f>B12/B15*100</f>
        <v>4.4576425715198189</v>
      </c>
      <c r="F12" s="80">
        <f>C12/C15*100</f>
        <v>4.393197184695401</v>
      </c>
      <c r="G12" s="432"/>
    </row>
    <row r="13" spans="1:31" ht="13.5" customHeight="1">
      <c r="A13" s="66" t="s">
        <v>484</v>
      </c>
      <c r="B13" s="192">
        <v>108024354</v>
      </c>
      <c r="C13" s="192">
        <v>115044130.98451899</v>
      </c>
      <c r="D13" s="204">
        <f>(C13/B13-1)*100</f>
        <v>6.4983281311906671</v>
      </c>
      <c r="E13" s="83">
        <f>B13/B15*100</f>
        <v>95.542357428480187</v>
      </c>
      <c r="F13" s="83">
        <f>C13/C15*100</f>
        <v>95.60680281530459</v>
      </c>
      <c r="G13" s="432"/>
      <c r="H13" s="431"/>
    </row>
    <row r="14" spans="1:31" ht="13.5" customHeight="1">
      <c r="A14" s="67" t="s">
        <v>220</v>
      </c>
      <c r="B14" s="491">
        <v>0</v>
      </c>
      <c r="C14" s="491">
        <v>0</v>
      </c>
      <c r="D14" s="204">
        <f>IFERROR((C14/B14-1)*100, 0)</f>
        <v>0</v>
      </c>
      <c r="E14" s="83"/>
      <c r="F14" s="83"/>
      <c r="G14" s="432"/>
    </row>
    <row r="15" spans="1:31" ht="15">
      <c r="A15" s="277" t="s">
        <v>8</v>
      </c>
      <c r="B15" s="278">
        <f>SUM(B12:B14)</f>
        <v>113064359</v>
      </c>
      <c r="C15" s="278">
        <f>SUM(C12:C14)</f>
        <v>120330486.5311351</v>
      </c>
      <c r="D15" s="279">
        <f>(C15/B15-1)*100</f>
        <v>6.4265411270187256</v>
      </c>
      <c r="E15" s="280">
        <f>SUM(E12:E14)</f>
        <v>100</v>
      </c>
      <c r="F15" s="280">
        <f>SUM(F12:F14)</f>
        <v>99.999999999999986</v>
      </c>
      <c r="G15" s="392"/>
    </row>
    <row r="16" spans="1:31" ht="25.5" customHeight="1" thickBot="1">
      <c r="A16" s="68"/>
      <c r="B16" s="68"/>
      <c r="C16" s="252"/>
      <c r="D16" s="156"/>
      <c r="E16" s="68"/>
      <c r="F16" s="476"/>
    </row>
    <row r="17" spans="1:31" ht="14.25" customHeight="1" thickBot="1">
      <c r="A17" s="529" t="s">
        <v>304</v>
      </c>
      <c r="B17" s="529"/>
      <c r="C17" s="529"/>
      <c r="D17" s="529"/>
      <c r="E17" s="529"/>
      <c r="F17" s="529"/>
    </row>
    <row r="18" spans="1:31" ht="16.5" customHeight="1">
      <c r="A18" s="64" t="s">
        <v>159</v>
      </c>
      <c r="B18" s="151">
        <v>802941</v>
      </c>
      <c r="C18" s="151">
        <v>1358918.99</v>
      </c>
      <c r="D18" s="204">
        <f>(C18/B18-1)*100</f>
        <v>69.242695291434856</v>
      </c>
      <c r="E18" s="80">
        <f>B18/$B$21*100</f>
        <v>1.6751382455695283</v>
      </c>
      <c r="F18" s="80">
        <f>C18/$C$21*100</f>
        <v>2.349935818674715</v>
      </c>
      <c r="G18" s="432"/>
      <c r="H18" s="433"/>
    </row>
    <row r="19" spans="1:31" ht="14.1" customHeight="1">
      <c r="A19" s="66" t="s">
        <v>484</v>
      </c>
      <c r="B19" s="192">
        <v>47129879</v>
      </c>
      <c r="C19" s="481">
        <f>52092665.760001+' F9'!D23</f>
        <v>56469000.360000998</v>
      </c>
      <c r="D19" s="204">
        <f>(C19/B19-1)*100</f>
        <v>19.81571257588206</v>
      </c>
      <c r="E19" s="83">
        <f>B19/$B$21*100</f>
        <v>98.324861754430472</v>
      </c>
      <c r="F19" s="83">
        <f>C19/$C$21*100</f>
        <v>97.650064181325277</v>
      </c>
      <c r="G19" s="432"/>
      <c r="H19" s="433"/>
    </row>
    <row r="20" spans="1:31" ht="14.1" customHeight="1">
      <c r="A20" s="67" t="s">
        <v>220</v>
      </c>
      <c r="B20" s="491">
        <v>0</v>
      </c>
      <c r="C20" s="491">
        <v>0</v>
      </c>
      <c r="D20" s="204">
        <f>IFERROR((C20/B20-1)*100, 0)</f>
        <v>0</v>
      </c>
      <c r="E20" s="83"/>
      <c r="F20" s="83"/>
    </row>
    <row r="21" spans="1:31" ht="15">
      <c r="A21" s="277" t="s">
        <v>8</v>
      </c>
      <c r="B21" s="278">
        <f>SUM(B18:B20)</f>
        <v>47932820</v>
      </c>
      <c r="C21" s="278">
        <f>SUM(C18:C20)</f>
        <v>57827919.350001</v>
      </c>
      <c r="D21" s="279">
        <f>(C21/B21-1)*100</f>
        <v>20.643682866981329</v>
      </c>
      <c r="E21" s="280">
        <v>100</v>
      </c>
      <c r="F21" s="281">
        <v>100</v>
      </c>
    </row>
    <row r="22" spans="1:31" ht="15">
      <c r="A22" s="70"/>
      <c r="B22" s="71"/>
      <c r="C22" s="206"/>
      <c r="D22" s="238"/>
      <c r="E22" s="72"/>
      <c r="F22" s="72"/>
    </row>
    <row r="23" spans="1:31" s="56" customFormat="1" ht="15.75" customHeight="1">
      <c r="A23" s="524" t="s">
        <v>54</v>
      </c>
      <c r="B23" s="524"/>
      <c r="C23" s="524"/>
      <c r="D23" s="524"/>
      <c r="E23" s="524"/>
      <c r="F23" s="524"/>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25" t="s">
        <v>130</v>
      </c>
      <c r="B24" s="525"/>
      <c r="C24" s="525"/>
      <c r="D24" s="525"/>
      <c r="E24" s="525"/>
      <c r="F24" s="525"/>
      <c r="G24" s="55"/>
      <c r="H24" s="430"/>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33" t="s">
        <v>11</v>
      </c>
      <c r="F26" s="533"/>
    </row>
    <row r="27" spans="1:31" ht="12" customHeight="1">
      <c r="A27" s="272" t="s">
        <v>12</v>
      </c>
      <c r="B27" s="533" t="s">
        <v>158</v>
      </c>
      <c r="C27" s="533"/>
      <c r="D27" s="378" t="s">
        <v>13</v>
      </c>
      <c r="E27" s="533" t="s">
        <v>13</v>
      </c>
      <c r="F27" s="533"/>
    </row>
    <row r="28" spans="1:31" ht="12" customHeight="1">
      <c r="A28" s="275" t="s">
        <v>15</v>
      </c>
      <c r="B28" s="534" t="s">
        <v>157</v>
      </c>
      <c r="C28" s="534"/>
      <c r="D28" s="379" t="s">
        <v>49</v>
      </c>
      <c r="E28" s="534" t="s">
        <v>17</v>
      </c>
      <c r="F28" s="534"/>
    </row>
    <row r="29" spans="1:31" ht="12" customHeight="1">
      <c r="A29" s="275"/>
      <c r="B29" s="273"/>
      <c r="C29" s="274"/>
      <c r="D29" s="379" t="s">
        <v>18</v>
      </c>
      <c r="E29" s="534" t="s">
        <v>18</v>
      </c>
      <c r="F29" s="534"/>
    </row>
    <row r="30" spans="1:31" ht="15" customHeight="1" thickBot="1">
      <c r="A30" s="60" t="str">
        <f>A10</f>
        <v>Janar-Gusht/January-August</v>
      </c>
      <c r="B30" s="61">
        <v>2024</v>
      </c>
      <c r="C30" s="205">
        <v>2025</v>
      </c>
      <c r="D30" s="61" t="s">
        <v>452</v>
      </c>
      <c r="E30" s="61">
        <v>2024</v>
      </c>
      <c r="F30" s="205">
        <v>2025</v>
      </c>
    </row>
    <row r="31" spans="1:31" ht="15.75" thickBot="1">
      <c r="A31" s="529" t="s">
        <v>305</v>
      </c>
      <c r="B31" s="529"/>
      <c r="C31" s="529"/>
      <c r="D31" s="529"/>
      <c r="E31" s="529"/>
      <c r="F31" s="529"/>
    </row>
    <row r="32" spans="1:31" ht="15">
      <c r="A32" s="64" t="s">
        <v>159</v>
      </c>
      <c r="B32" s="151">
        <v>45550</v>
      </c>
      <c r="C32" s="151">
        <v>56691</v>
      </c>
      <c r="D32" s="204">
        <f>(C32/B32-1)*100</f>
        <v>24.458836443468712</v>
      </c>
      <c r="E32" s="80">
        <f>B32/$B$35*100</f>
        <v>3.1991673034566457</v>
      </c>
      <c r="F32" s="80">
        <f>C32/$C$35*100</f>
        <v>4.3104536351180585</v>
      </c>
      <c r="G32" s="432"/>
      <c r="H32" s="451"/>
    </row>
    <row r="33" spans="1:9" ht="15">
      <c r="A33" s="66" t="s">
        <v>241</v>
      </c>
      <c r="B33" s="192">
        <v>1378258</v>
      </c>
      <c r="C33" s="481">
        <f>836283+'F10'!D23</f>
        <v>1258507</v>
      </c>
      <c r="D33" s="204">
        <f>(C33/B33-1)*100</f>
        <v>-8.6885764494020741</v>
      </c>
      <c r="E33" s="83">
        <f>B33/$B$35*100</f>
        <v>96.800832696543353</v>
      </c>
      <c r="F33" s="83">
        <f>C33/$C$35*100</f>
        <v>95.689546364881934</v>
      </c>
      <c r="G33" s="432"/>
      <c r="H33" s="451"/>
      <c r="I33" s="432"/>
    </row>
    <row r="34" spans="1:9" ht="13.5" customHeight="1">
      <c r="A34" s="67" t="s">
        <v>220</v>
      </c>
      <c r="B34" s="491"/>
      <c r="C34" s="491"/>
      <c r="D34" s="204">
        <f>IFERROR((C34/B34-1)*100, 0)</f>
        <v>0</v>
      </c>
      <c r="E34" s="83">
        <v>0</v>
      </c>
      <c r="F34" s="83">
        <v>0</v>
      </c>
      <c r="G34" s="450"/>
      <c r="H34" s="451"/>
    </row>
    <row r="35" spans="1:9" ht="15">
      <c r="A35" s="277" t="s">
        <v>8</v>
      </c>
      <c r="B35" s="278">
        <f>SUM(B32:B34)</f>
        <v>1423808</v>
      </c>
      <c r="C35" s="278">
        <f>SUM(C32:C34)</f>
        <v>1315198</v>
      </c>
      <c r="D35" s="279">
        <f>(C35/B35-1)*100</f>
        <v>-7.6281352541915819</v>
      </c>
      <c r="E35" s="280">
        <f>SUM(E32:E34)</f>
        <v>100</v>
      </c>
      <c r="F35" s="281">
        <f>SUM(F32:F34)</f>
        <v>100</v>
      </c>
      <c r="G35" s="432"/>
    </row>
    <row r="36" spans="1:9" ht="12.75" thickBot="1">
      <c r="A36" s="59"/>
      <c r="B36" s="77"/>
      <c r="C36" s="147"/>
      <c r="D36" s="239"/>
      <c r="E36" s="77"/>
      <c r="F36" s="77"/>
    </row>
    <row r="37" spans="1:9" ht="15.75" thickBot="1">
      <c r="A37" s="529" t="s">
        <v>306</v>
      </c>
      <c r="B37" s="529"/>
      <c r="C37" s="529"/>
      <c r="D37" s="529"/>
      <c r="E37" s="529"/>
      <c r="F37" s="529"/>
    </row>
    <row r="38" spans="1:9" ht="12.75" customHeight="1">
      <c r="A38" s="64" t="s">
        <v>160</v>
      </c>
      <c r="B38" s="151">
        <v>375</v>
      </c>
      <c r="C38" s="151">
        <v>574</v>
      </c>
      <c r="D38" s="204">
        <f>(C38/B38-1)*100</f>
        <v>53.066666666666663</v>
      </c>
      <c r="E38" s="80">
        <f>B38/B41*100</f>
        <v>0.25196194366802838</v>
      </c>
      <c r="F38" s="80">
        <f>C38/$C$39*100</f>
        <v>0.37344749289213613</v>
      </c>
      <c r="G38" s="432"/>
      <c r="H38" s="433"/>
    </row>
    <row r="39" spans="1:9" ht="15">
      <c r="A39" s="66" t="s">
        <v>241</v>
      </c>
      <c r="B39" s="192">
        <v>148457</v>
      </c>
      <c r="C39" s="481">
        <f>151550+'F11'!D23</f>
        <v>153703</v>
      </c>
      <c r="D39" s="204">
        <f>(C39/B39-1)*100</f>
        <v>3.533683154044609</v>
      </c>
      <c r="E39" s="83">
        <f>B39/B41*100</f>
        <v>99.748038056331964</v>
      </c>
      <c r="F39" s="83">
        <f>C39/$C$41*100</f>
        <v>99.627941948573024</v>
      </c>
      <c r="G39" s="432"/>
      <c r="H39" s="433"/>
    </row>
    <row r="40" spans="1:9" ht="30.75" customHeight="1">
      <c r="A40" s="67" t="s">
        <v>220</v>
      </c>
      <c r="B40" s="491" t="s">
        <v>491</v>
      </c>
      <c r="C40" s="491">
        <v>0</v>
      </c>
      <c r="D40" s="204">
        <f>IFERROR((C40/B40-1)*100, 0)</f>
        <v>0</v>
      </c>
      <c r="E40" s="83">
        <v>0</v>
      </c>
      <c r="F40" s="83">
        <v>0</v>
      </c>
    </row>
    <row r="41" spans="1:9" ht="15">
      <c r="A41" s="277" t="s">
        <v>8</v>
      </c>
      <c r="B41" s="278">
        <f>SUM(B38:B40)</f>
        <v>148832</v>
      </c>
      <c r="C41" s="278">
        <f>SUM(C38:C40)</f>
        <v>154277</v>
      </c>
      <c r="D41" s="279">
        <f>(C41/B41-1)*100</f>
        <v>3.6584874220597641</v>
      </c>
      <c r="E41" s="280">
        <f>SUM(E38:E40)</f>
        <v>99.999999999999986</v>
      </c>
      <c r="F41" s="281">
        <f>SUM(F38:F40)</f>
        <v>100.00138944146516</v>
      </c>
      <c r="G41" s="392"/>
    </row>
    <row r="42" spans="1:9" ht="15">
      <c r="A42" s="70"/>
      <c r="B42" s="78"/>
      <c r="C42" s="207"/>
      <c r="D42" s="240"/>
      <c r="E42" s="79"/>
      <c r="F42" s="79"/>
    </row>
    <row r="43" spans="1:9" ht="12.75">
      <c r="A43" s="532" t="s">
        <v>144</v>
      </c>
      <c r="B43" s="532"/>
      <c r="C43" s="532" t="s">
        <v>145</v>
      </c>
      <c r="D43" s="532"/>
      <c r="E43" s="532"/>
      <c r="F43" s="532"/>
      <c r="G43" s="392"/>
    </row>
    <row r="46" spans="1:9">
      <c r="B46" s="58" t="s">
        <v>202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D14:D15 D34:D35 D40:D41 D20" formula="1"/>
    <ignoredError sqref="A3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election activeCell="H3" sqref="H3"/>
    </sheetView>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10.28515625" style="58" bestFit="1" customWidth="1"/>
    <col min="7" max="7" width="8.85546875" style="58" customWidth="1"/>
    <col min="8" max="8" width="13.85546875" style="63" bestFit="1" customWidth="1"/>
    <col min="9" max="16384" width="9.140625" style="58"/>
  </cols>
  <sheetData>
    <row r="1" spans="1:22" s="56" customFormat="1" ht="15.75" customHeight="1">
      <c r="A1" s="54"/>
      <c r="B1" s="524"/>
      <c r="C1" s="524"/>
      <c r="D1" s="524"/>
      <c r="E1" s="524"/>
      <c r="F1" s="524"/>
      <c r="G1" s="524"/>
      <c r="H1" s="243"/>
      <c r="I1" s="55"/>
      <c r="J1" s="55"/>
      <c r="K1" s="55"/>
      <c r="L1" s="55"/>
      <c r="M1" s="55"/>
      <c r="N1" s="55"/>
      <c r="O1" s="55"/>
      <c r="P1" s="55"/>
      <c r="Q1" s="55"/>
      <c r="R1" s="55"/>
      <c r="S1" s="55"/>
      <c r="T1" s="55"/>
      <c r="U1" s="55"/>
      <c r="V1" s="55"/>
    </row>
    <row r="2" spans="1:22" s="56" customFormat="1" ht="15.75" customHeight="1">
      <c r="A2" s="524" t="s">
        <v>155</v>
      </c>
      <c r="B2" s="524"/>
      <c r="C2" s="524"/>
      <c r="D2" s="524"/>
      <c r="E2" s="524"/>
      <c r="F2" s="524"/>
      <c r="G2" s="524"/>
      <c r="H2" s="243"/>
      <c r="I2" s="55"/>
      <c r="J2" s="55"/>
      <c r="K2" s="55"/>
      <c r="L2" s="55"/>
      <c r="M2" s="55"/>
      <c r="N2" s="55"/>
      <c r="O2" s="55"/>
      <c r="P2" s="55"/>
      <c r="Q2" s="55"/>
      <c r="R2" s="55"/>
      <c r="S2" s="55"/>
      <c r="T2" s="55"/>
      <c r="U2" s="55"/>
      <c r="V2" s="55"/>
    </row>
    <row r="3" spans="1:22" s="56" customFormat="1" ht="15.75" customHeight="1">
      <c r="A3" s="525" t="s">
        <v>167</v>
      </c>
      <c r="B3" s="525"/>
      <c r="C3" s="525"/>
      <c r="D3" s="525"/>
      <c r="E3" s="525"/>
      <c r="F3" s="525"/>
      <c r="G3" s="525"/>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27" t="s">
        <v>11</v>
      </c>
      <c r="G5" s="533"/>
    </row>
    <row r="6" spans="1:22" ht="15.75" customHeight="1">
      <c r="A6" s="282" t="s">
        <v>45</v>
      </c>
      <c r="B6" s="272" t="s">
        <v>9</v>
      </c>
      <c r="C6" s="527" t="s">
        <v>243</v>
      </c>
      <c r="D6" s="528"/>
      <c r="E6" s="285" t="s">
        <v>13</v>
      </c>
      <c r="F6" s="527" t="s">
        <v>13</v>
      </c>
      <c r="G6" s="533"/>
    </row>
    <row r="7" spans="1:22" ht="13.5" customHeight="1">
      <c r="A7" s="286"/>
      <c r="B7" s="275" t="s">
        <v>168</v>
      </c>
      <c r="C7" s="530" t="s">
        <v>244</v>
      </c>
      <c r="D7" s="531"/>
      <c r="E7" s="276" t="s">
        <v>49</v>
      </c>
      <c r="F7" s="530" t="s">
        <v>17</v>
      </c>
      <c r="G7" s="534"/>
    </row>
    <row r="8" spans="1:22" ht="12" customHeight="1">
      <c r="A8" s="287"/>
      <c r="B8" s="275"/>
      <c r="C8" s="267"/>
      <c r="D8" s="284"/>
      <c r="E8" s="276" t="s">
        <v>18</v>
      </c>
      <c r="F8" s="530" t="s">
        <v>18</v>
      </c>
      <c r="G8" s="534"/>
    </row>
    <row r="9" spans="1:22" ht="16.5" customHeight="1" thickBot="1">
      <c r="A9" s="172"/>
      <c r="B9" s="60" t="str">
        <f>' F4'!A10</f>
        <v>Janar-Gusht/January-August</v>
      </c>
      <c r="C9" s="61">
        <v>2024</v>
      </c>
      <c r="D9" s="205">
        <v>2025</v>
      </c>
      <c r="E9" s="61" t="s">
        <v>452</v>
      </c>
      <c r="F9" s="61">
        <v>2024</v>
      </c>
      <c r="G9" s="205">
        <v>2025</v>
      </c>
    </row>
    <row r="10" spans="1:22" ht="15.75" thickBot="1">
      <c r="A10" s="529" t="s">
        <v>308</v>
      </c>
      <c r="B10" s="529"/>
      <c r="C10" s="529"/>
      <c r="D10" s="529"/>
      <c r="E10" s="529"/>
      <c r="F10" s="529"/>
      <c r="G10" s="529"/>
    </row>
    <row r="11" spans="1:22" ht="12.75">
      <c r="A11" s="289" t="s">
        <v>234</v>
      </c>
      <c r="B11" s="288" t="s">
        <v>290</v>
      </c>
      <c r="C11" s="290">
        <f>SUM(C12:C30)</f>
        <v>5040005</v>
      </c>
      <c r="D11" s="290">
        <f>SUM(D12:D30)</f>
        <v>5286355.5466161044</v>
      </c>
      <c r="E11" s="291">
        <f>IFERROR((D11/C11-1)*100, 0)</f>
        <v>4.8879028218445031</v>
      </c>
      <c r="F11" s="292">
        <f>SUM(F12:F30)</f>
        <v>99.999999999999986</v>
      </c>
      <c r="G11" s="292">
        <f>SUM(G12:G30)</f>
        <v>100</v>
      </c>
      <c r="J11" s="392"/>
    </row>
    <row r="12" spans="1:22" ht="12.75">
      <c r="A12" s="222"/>
      <c r="B12" s="223" t="s">
        <v>324</v>
      </c>
      <c r="C12" s="81" t="s">
        <v>492</v>
      </c>
      <c r="D12" s="81">
        <v>0</v>
      </c>
      <c r="E12" s="82">
        <f>IFERROR((D12/C12-1)*100,0)</f>
        <v>0</v>
      </c>
      <c r="F12" s="164">
        <v>0</v>
      </c>
      <c r="G12" s="164">
        <f>D12/D$31*100</f>
        <v>0</v>
      </c>
      <c r="J12" s="392"/>
    </row>
    <row r="13" spans="1:22" ht="12.75">
      <c r="A13" s="224"/>
      <c r="B13" s="383" t="s">
        <v>291</v>
      </c>
      <c r="C13" s="81">
        <v>2600010</v>
      </c>
      <c r="D13" s="81">
        <v>2784136.1701388666</v>
      </c>
      <c r="E13" s="82">
        <f>(D13/C13-1)*100</f>
        <v>7.0817485370774147</v>
      </c>
      <c r="F13" s="164">
        <f>C13/C$31*100</f>
        <v>51.587448821975379</v>
      </c>
      <c r="G13" s="164">
        <f>D13/D$31*100</f>
        <v>52.666456987007706</v>
      </c>
      <c r="J13" s="392"/>
    </row>
    <row r="14" spans="1:22" ht="12.75">
      <c r="A14" s="224"/>
      <c r="B14" s="383" t="s">
        <v>347</v>
      </c>
      <c r="C14" s="81">
        <v>1842378</v>
      </c>
      <c r="D14" s="81">
        <v>1700316.7564772372</v>
      </c>
      <c r="E14" s="82">
        <f t="shared" ref="E14:E17" si="0">(D14/C14-1)*100</f>
        <v>-7.7107544446776259</v>
      </c>
      <c r="F14" s="164">
        <f t="shared" ref="F14:G29" si="1">C14/C$31*100</f>
        <v>36.555082782655965</v>
      </c>
      <c r="G14" s="164">
        <f t="shared" si="1"/>
        <v>32.164252697033255</v>
      </c>
      <c r="J14" s="392"/>
    </row>
    <row r="15" spans="1:22" ht="12.75">
      <c r="A15" s="224"/>
      <c r="B15" s="383" t="s">
        <v>348</v>
      </c>
      <c r="C15" s="81" t="s">
        <v>491</v>
      </c>
      <c r="D15" s="81">
        <v>0</v>
      </c>
      <c r="E15" s="82">
        <f>IFERROR((D15/C15-1)*100,0)</f>
        <v>0</v>
      </c>
      <c r="F15" s="164">
        <v>0</v>
      </c>
      <c r="G15" s="164">
        <f t="shared" si="1"/>
        <v>0</v>
      </c>
      <c r="J15" s="392"/>
    </row>
    <row r="16" spans="1:22" ht="12.75">
      <c r="A16" s="224"/>
      <c r="B16" s="383" t="s">
        <v>349</v>
      </c>
      <c r="C16" s="81">
        <v>484021</v>
      </c>
      <c r="D16" s="81">
        <v>664862.6399999999</v>
      </c>
      <c r="E16" s="82">
        <f t="shared" si="0"/>
        <v>37.362354112734764</v>
      </c>
      <c r="F16" s="164">
        <f t="shared" si="1"/>
        <v>9.6035817424784309</v>
      </c>
      <c r="G16" s="164">
        <f t="shared" si="1"/>
        <v>12.576956546662682</v>
      </c>
      <c r="J16" s="392"/>
    </row>
    <row r="17" spans="1:10" ht="12.75">
      <c r="A17" s="224"/>
      <c r="B17" s="383" t="s">
        <v>350</v>
      </c>
      <c r="C17" s="81">
        <v>37922</v>
      </c>
      <c r="D17" s="81">
        <v>31565.250000000004</v>
      </c>
      <c r="E17" s="82">
        <f t="shared" si="0"/>
        <v>-16.762697115131054</v>
      </c>
      <c r="F17" s="164">
        <f t="shared" si="1"/>
        <v>0.75241988847233288</v>
      </c>
      <c r="G17" s="164">
        <f t="shared" si="1"/>
        <v>0.5971079644880396</v>
      </c>
      <c r="J17" s="392"/>
    </row>
    <row r="18" spans="1:10" ht="12.75">
      <c r="A18" s="224"/>
      <c r="B18" s="225" t="s">
        <v>326</v>
      </c>
      <c r="C18" s="81" t="s">
        <v>491</v>
      </c>
      <c r="D18" s="81">
        <v>0</v>
      </c>
      <c r="E18" s="82">
        <f>IFERROR((D18/C18-1)*100,0)</f>
        <v>0</v>
      </c>
      <c r="F18" s="164">
        <v>0</v>
      </c>
      <c r="G18" s="164">
        <f t="shared" si="1"/>
        <v>0</v>
      </c>
      <c r="J18" s="392"/>
    </row>
    <row r="19" spans="1:10" ht="12.75">
      <c r="A19" s="224"/>
      <c r="B19" s="225" t="s">
        <v>327</v>
      </c>
      <c r="C19" s="81">
        <v>26932</v>
      </c>
      <c r="D19" s="81">
        <v>41834.94</v>
      </c>
      <c r="E19" s="82">
        <f>(D19/C19-1)*100</f>
        <v>55.335437397890999</v>
      </c>
      <c r="F19" s="164">
        <f>C19/C$31*100</f>
        <v>0.53436454924151855</v>
      </c>
      <c r="G19" s="164">
        <f t="shared" si="1"/>
        <v>0.79137582841508525</v>
      </c>
      <c r="J19" s="392"/>
    </row>
    <row r="20" spans="1:10" ht="12.75">
      <c r="A20" s="224"/>
      <c r="B20" s="225" t="s">
        <v>328</v>
      </c>
      <c r="C20" s="81" t="s">
        <v>491</v>
      </c>
      <c r="D20" s="81">
        <v>0</v>
      </c>
      <c r="E20" s="82">
        <f>IFERROR((D20/C20-1)*100,0)</f>
        <v>0</v>
      </c>
      <c r="F20" s="164">
        <v>0</v>
      </c>
      <c r="G20" s="164">
        <f t="shared" si="1"/>
        <v>0</v>
      </c>
      <c r="J20" s="392"/>
    </row>
    <row r="21" spans="1:10" ht="12.75">
      <c r="A21" s="226"/>
      <c r="B21" s="225" t="s">
        <v>329</v>
      </c>
      <c r="C21" s="104" t="s">
        <v>491</v>
      </c>
      <c r="D21" s="81">
        <v>0</v>
      </c>
      <c r="E21" s="82">
        <f>IFERROR((D21/C21-1)*100,0)</f>
        <v>0</v>
      </c>
      <c r="F21" s="164">
        <v>0</v>
      </c>
      <c r="G21" s="164">
        <f t="shared" si="1"/>
        <v>0</v>
      </c>
      <c r="J21" s="392"/>
    </row>
    <row r="22" spans="1:10" ht="12.75">
      <c r="A22" s="226"/>
      <c r="B22" s="225" t="s">
        <v>330</v>
      </c>
      <c r="C22" s="81" t="s">
        <v>491</v>
      </c>
      <c r="D22" s="81">
        <v>0</v>
      </c>
      <c r="E22" s="82">
        <f>IFERROR((D22/C22-1)*100,0)</f>
        <v>0</v>
      </c>
      <c r="F22" s="164">
        <v>0</v>
      </c>
      <c r="G22" s="164">
        <f t="shared" si="1"/>
        <v>0</v>
      </c>
      <c r="J22" s="392"/>
    </row>
    <row r="23" spans="1:10" ht="12.95" customHeight="1">
      <c r="A23" s="226"/>
      <c r="B23" s="225" t="s">
        <v>331</v>
      </c>
      <c r="C23" s="81" t="s">
        <v>491</v>
      </c>
      <c r="D23" s="81">
        <v>0</v>
      </c>
      <c r="E23" s="82">
        <f>IFERROR((D23/C23-1)*100,0)</f>
        <v>0</v>
      </c>
      <c r="F23" s="164">
        <v>0</v>
      </c>
      <c r="G23" s="164">
        <f t="shared" si="1"/>
        <v>0</v>
      </c>
      <c r="J23" s="392"/>
    </row>
    <row r="24" spans="1:10" ht="12.75">
      <c r="A24" s="226"/>
      <c r="B24" s="225" t="s">
        <v>332</v>
      </c>
      <c r="C24" s="81">
        <v>48742</v>
      </c>
      <c r="D24" s="81">
        <v>63639.790000000066</v>
      </c>
      <c r="E24" s="82">
        <f t="shared" ref="E24" si="2">(D24/C24-1)*100</f>
        <v>30.564584957531626</v>
      </c>
      <c r="F24" s="164">
        <f t="shared" si="1"/>
        <v>0.96710221517637385</v>
      </c>
      <c r="G24" s="164">
        <f t="shared" si="1"/>
        <v>1.203849976393228</v>
      </c>
      <c r="J24" s="392"/>
    </row>
    <row r="25" spans="1:10" ht="12.75">
      <c r="A25" s="226"/>
      <c r="B25" s="225" t="s">
        <v>333</v>
      </c>
      <c r="C25" s="81" t="s">
        <v>491</v>
      </c>
      <c r="D25" s="81">
        <v>0</v>
      </c>
      <c r="E25" s="82">
        <f t="shared" ref="E25:E30" si="3">IFERROR((D25/C25-1)*100,0)</f>
        <v>0</v>
      </c>
      <c r="F25" s="164">
        <v>0</v>
      </c>
      <c r="G25" s="164">
        <f t="shared" si="1"/>
        <v>0</v>
      </c>
      <c r="J25" s="392"/>
    </row>
    <row r="26" spans="1:10" ht="13.5">
      <c r="A26" s="293" t="s">
        <v>235</v>
      </c>
      <c r="B26" s="294" t="s">
        <v>468</v>
      </c>
      <c r="C26" s="295">
        <v>0</v>
      </c>
      <c r="D26" s="295">
        <v>0</v>
      </c>
      <c r="E26" s="492">
        <f t="shared" si="3"/>
        <v>0</v>
      </c>
      <c r="F26" s="493">
        <f t="shared" si="1"/>
        <v>0</v>
      </c>
      <c r="G26" s="493">
        <f t="shared" si="1"/>
        <v>0</v>
      </c>
      <c r="J26" s="392"/>
    </row>
    <row r="27" spans="1:10" ht="12.75">
      <c r="A27" s="227"/>
      <c r="B27" s="225" t="s">
        <v>334</v>
      </c>
      <c r="C27" s="245">
        <v>0</v>
      </c>
      <c r="D27" s="245">
        <v>0</v>
      </c>
      <c r="E27" s="82">
        <f t="shared" si="3"/>
        <v>0</v>
      </c>
      <c r="F27" s="164">
        <f t="shared" si="1"/>
        <v>0</v>
      </c>
      <c r="G27" s="164">
        <f t="shared" si="1"/>
        <v>0</v>
      </c>
      <c r="J27" s="392"/>
    </row>
    <row r="28" spans="1:10" ht="12.75">
      <c r="A28" s="227"/>
      <c r="B28" s="225" t="s">
        <v>335</v>
      </c>
      <c r="C28" s="245">
        <v>0</v>
      </c>
      <c r="D28" s="245">
        <v>0</v>
      </c>
      <c r="E28" s="82">
        <f t="shared" si="3"/>
        <v>0</v>
      </c>
      <c r="F28" s="164">
        <f t="shared" si="1"/>
        <v>0</v>
      </c>
      <c r="G28" s="164">
        <f t="shared" si="1"/>
        <v>0</v>
      </c>
      <c r="J28" s="392"/>
    </row>
    <row r="29" spans="1:10" ht="57" customHeight="1">
      <c r="A29" s="297" t="s">
        <v>236</v>
      </c>
      <c r="B29" s="294" t="s">
        <v>336</v>
      </c>
      <c r="C29" s="295">
        <v>0</v>
      </c>
      <c r="D29" s="295">
        <v>0</v>
      </c>
      <c r="E29" s="492">
        <f t="shared" si="3"/>
        <v>0</v>
      </c>
      <c r="F29" s="493">
        <f t="shared" si="1"/>
        <v>0</v>
      </c>
      <c r="G29" s="493">
        <f t="shared" si="1"/>
        <v>0</v>
      </c>
      <c r="J29" s="392"/>
    </row>
    <row r="30" spans="1:10" ht="27.75" thickBot="1">
      <c r="A30" s="228" t="s">
        <v>237</v>
      </c>
      <c r="B30" s="231" t="s">
        <v>337</v>
      </c>
      <c r="C30" s="246">
        <v>0</v>
      </c>
      <c r="D30" s="247">
        <v>0</v>
      </c>
      <c r="E30" s="82">
        <f t="shared" si="3"/>
        <v>0</v>
      </c>
      <c r="F30" s="164">
        <f t="shared" ref="F30:G30" si="4">C30/C$31*100</f>
        <v>0</v>
      </c>
      <c r="G30" s="164">
        <f t="shared" si="4"/>
        <v>0</v>
      </c>
      <c r="J30" s="392"/>
    </row>
    <row r="31" spans="1:10" ht="15.75" thickTop="1" thickBot="1">
      <c r="A31" s="298"/>
      <c r="B31" s="299" t="s">
        <v>233</v>
      </c>
      <c r="C31" s="300">
        <f>SUM(C12:C30)</f>
        <v>5040005</v>
      </c>
      <c r="D31" s="300">
        <f>SUM(D12:D30)</f>
        <v>5286355.5466161044</v>
      </c>
      <c r="E31" s="301">
        <f>(D31/C31-1)*100</f>
        <v>4.8879028218445031</v>
      </c>
      <c r="F31" s="302">
        <f>SUM(F12:F30)</f>
        <v>99.999999999999986</v>
      </c>
      <c r="G31" s="302">
        <f>SUM(G12:G30)</f>
        <v>100</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election activeCell="I3" sqref="I3"/>
    </sheetView>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6" width="10.7109375" style="102" customWidth="1"/>
    <col min="7" max="7" width="8.42578125" style="102" bestFit="1" customWidth="1"/>
    <col min="8" max="16384" width="9.140625" style="102"/>
  </cols>
  <sheetData>
    <row r="2" spans="1:10" ht="15.75" customHeight="1">
      <c r="A2" s="524" t="s">
        <v>169</v>
      </c>
      <c r="B2" s="524"/>
      <c r="C2" s="524"/>
      <c r="D2" s="524"/>
      <c r="E2" s="524"/>
      <c r="F2" s="524"/>
      <c r="G2" s="524"/>
    </row>
    <row r="3" spans="1:10" ht="15.75">
      <c r="A3" s="525" t="s">
        <v>170</v>
      </c>
      <c r="B3" s="525"/>
      <c r="C3" s="525"/>
      <c r="D3" s="525"/>
      <c r="E3" s="525"/>
      <c r="F3" s="525"/>
      <c r="G3" s="525"/>
    </row>
    <row r="5" spans="1:10" ht="14.25">
      <c r="A5" s="282"/>
      <c r="B5" s="283"/>
      <c r="C5" s="535" t="s">
        <v>142</v>
      </c>
      <c r="D5" s="536"/>
      <c r="E5" s="285" t="s">
        <v>48</v>
      </c>
      <c r="F5" s="527" t="s">
        <v>11</v>
      </c>
      <c r="G5" s="533"/>
    </row>
    <row r="6" spans="1:10" ht="14.25" customHeight="1">
      <c r="A6" s="282" t="s">
        <v>45</v>
      </c>
      <c r="B6" s="272" t="s">
        <v>9</v>
      </c>
      <c r="C6" s="527" t="s">
        <v>243</v>
      </c>
      <c r="D6" s="528"/>
      <c r="E6" s="285" t="s">
        <v>13</v>
      </c>
      <c r="F6" s="527" t="s">
        <v>13</v>
      </c>
      <c r="G6" s="533"/>
    </row>
    <row r="7" spans="1:10" ht="15">
      <c r="A7" s="286"/>
      <c r="B7" s="275" t="s">
        <v>168</v>
      </c>
      <c r="C7" s="530" t="s">
        <v>244</v>
      </c>
      <c r="D7" s="531"/>
      <c r="E7" s="276" t="s">
        <v>49</v>
      </c>
      <c r="F7" s="530" t="s">
        <v>17</v>
      </c>
      <c r="G7" s="534"/>
    </row>
    <row r="8" spans="1:10" ht="15">
      <c r="A8" s="287"/>
      <c r="B8" s="275"/>
      <c r="C8" s="267"/>
      <c r="D8" s="284"/>
      <c r="E8" s="276" t="s">
        <v>18</v>
      </c>
      <c r="F8" s="530" t="s">
        <v>18</v>
      </c>
      <c r="G8" s="534"/>
    </row>
    <row r="9" spans="1:10" ht="16.5" customHeight="1" thickBot="1">
      <c r="A9" s="172"/>
      <c r="B9" s="60" t="str">
        <f>' F4'!A10</f>
        <v>Janar-Gusht/January-August</v>
      </c>
      <c r="C9" s="61">
        <v>2024</v>
      </c>
      <c r="D9" s="205">
        <v>2025</v>
      </c>
      <c r="E9" s="61" t="s">
        <v>452</v>
      </c>
      <c r="F9" s="61">
        <v>2024</v>
      </c>
      <c r="G9" s="205">
        <v>2025</v>
      </c>
    </row>
    <row r="10" spans="1:10" ht="15.75" thickBot="1">
      <c r="A10" s="529" t="s">
        <v>309</v>
      </c>
      <c r="B10" s="529"/>
      <c r="C10" s="529"/>
      <c r="D10" s="529"/>
      <c r="E10" s="529"/>
      <c r="F10" s="529"/>
      <c r="G10" s="529"/>
    </row>
    <row r="11" spans="1:10">
      <c r="A11" s="289" t="s">
        <v>234</v>
      </c>
      <c r="B11" s="288" t="s">
        <v>290</v>
      </c>
      <c r="C11" s="290">
        <f>SUM(C12:C30)</f>
        <v>802941</v>
      </c>
      <c r="D11" s="290">
        <f>SUM(D12:D30)</f>
        <v>1358918.9900000002</v>
      </c>
      <c r="E11" s="291">
        <f>(D11/C11-1)*100</f>
        <v>69.242695291434899</v>
      </c>
      <c r="F11" s="292">
        <f>SUM(F12:F30)</f>
        <v>99.999999999999986</v>
      </c>
      <c r="G11" s="292">
        <f>SUM(G12:G30)</f>
        <v>99.999999999999986</v>
      </c>
      <c r="J11" s="411"/>
    </row>
    <row r="12" spans="1:10">
      <c r="A12" s="222"/>
      <c r="B12" s="223" t="s">
        <v>324</v>
      </c>
      <c r="C12" s="81">
        <v>108706</v>
      </c>
      <c r="D12" s="81">
        <v>255313.19999999998</v>
      </c>
      <c r="E12" s="82">
        <f>(D12/C12-1)*100</f>
        <v>134.86578477728918</v>
      </c>
      <c r="F12" s="164">
        <f>C12/C$31*100</f>
        <v>13.538479165966116</v>
      </c>
      <c r="G12" s="164">
        <f>D12/D$31*100</f>
        <v>18.787963217733822</v>
      </c>
      <c r="J12" s="411"/>
    </row>
    <row r="13" spans="1:10">
      <c r="A13" s="224"/>
      <c r="B13" s="383" t="s">
        <v>291</v>
      </c>
      <c r="C13" s="81">
        <v>174933</v>
      </c>
      <c r="D13" s="81">
        <v>391219.11000000004</v>
      </c>
      <c r="E13" s="82">
        <f>(D13/C13-1)*100</f>
        <v>123.63939908422084</v>
      </c>
      <c r="F13" s="164">
        <f>C13/C$31*100</f>
        <v>21.786532260776319</v>
      </c>
      <c r="G13" s="164">
        <f>D13/D$31*100</f>
        <v>28.78899425785491</v>
      </c>
      <c r="J13" s="411"/>
    </row>
    <row r="14" spans="1:10">
      <c r="A14" s="224"/>
      <c r="B14" s="383" t="s">
        <v>347</v>
      </c>
      <c r="C14" s="81">
        <v>434856</v>
      </c>
      <c r="D14" s="81">
        <v>613986.73</v>
      </c>
      <c r="E14" s="82">
        <f>(D14/C14-1)*100</f>
        <v>41.19311450227201</v>
      </c>
      <c r="F14" s="164">
        <f t="shared" ref="F14:G24" si="0">C14/C$31*100</f>
        <v>54.157902012725714</v>
      </c>
      <c r="G14" s="164">
        <f t="shared" si="0"/>
        <v>45.181996463232871</v>
      </c>
      <c r="J14" s="411"/>
    </row>
    <row r="15" spans="1:10">
      <c r="A15" s="224"/>
      <c r="B15" s="383" t="s">
        <v>348</v>
      </c>
      <c r="C15" s="81" t="s">
        <v>491</v>
      </c>
      <c r="D15" s="81">
        <v>0</v>
      </c>
      <c r="E15" s="82">
        <f>IFERROR((D15/C15-1)*100,0)</f>
        <v>0</v>
      </c>
      <c r="F15" s="164">
        <v>0</v>
      </c>
      <c r="G15" s="164">
        <f t="shared" si="0"/>
        <v>0</v>
      </c>
      <c r="J15" s="411"/>
    </row>
    <row r="16" spans="1:10">
      <c r="A16" s="224"/>
      <c r="B16" s="383" t="s">
        <v>349</v>
      </c>
      <c r="C16" s="81">
        <v>29486</v>
      </c>
      <c r="D16" s="81">
        <v>49932.97</v>
      </c>
      <c r="E16" s="82">
        <f t="shared" ref="E16:E24" si="1">(D16/C16-1)*100</f>
        <v>69.344672047751473</v>
      </c>
      <c r="F16" s="164">
        <f t="shared" si="0"/>
        <v>3.6722498913369725</v>
      </c>
      <c r="G16" s="164">
        <f t="shared" si="0"/>
        <v>3.6744625961846329</v>
      </c>
      <c r="J16" s="411"/>
    </row>
    <row r="17" spans="1:10">
      <c r="A17" s="224"/>
      <c r="B17" s="383" t="s">
        <v>350</v>
      </c>
      <c r="C17" s="81">
        <v>22672</v>
      </c>
      <c r="D17" s="81">
        <v>23623.35</v>
      </c>
      <c r="E17" s="82">
        <f t="shared" si="1"/>
        <v>4.1961450247000709</v>
      </c>
      <c r="F17" s="164">
        <f t="shared" si="0"/>
        <v>2.8236196681947989</v>
      </c>
      <c r="G17" s="164">
        <f t="shared" si="0"/>
        <v>1.7383928088310838</v>
      </c>
      <c r="J17" s="411"/>
    </row>
    <row r="18" spans="1:10">
      <c r="A18" s="224"/>
      <c r="B18" s="225" t="s">
        <v>326</v>
      </c>
      <c r="C18" s="81" t="s">
        <v>491</v>
      </c>
      <c r="D18" s="81">
        <v>0</v>
      </c>
      <c r="E18" s="82">
        <f>IFERROR((D18/C18-1)*100,0)</f>
        <v>0</v>
      </c>
      <c r="F18" s="164">
        <v>0</v>
      </c>
      <c r="G18" s="164">
        <f t="shared" si="0"/>
        <v>0</v>
      </c>
      <c r="J18" s="411"/>
    </row>
    <row r="19" spans="1:10">
      <c r="A19" s="224"/>
      <c r="B19" s="225" t="s">
        <v>327</v>
      </c>
      <c r="C19" s="81">
        <v>20802</v>
      </c>
      <c r="D19" s="81">
        <v>24060.620000000003</v>
      </c>
      <c r="E19" s="82">
        <f t="shared" si="1"/>
        <v>15.664936063840029</v>
      </c>
      <c r="F19" s="164">
        <f t="shared" si="0"/>
        <v>2.5907258441155703</v>
      </c>
      <c r="G19" s="164">
        <f t="shared" si="0"/>
        <v>1.7705705915552772</v>
      </c>
      <c r="J19" s="411"/>
    </row>
    <row r="20" spans="1:10">
      <c r="A20" s="224"/>
      <c r="B20" s="225" t="s">
        <v>328</v>
      </c>
      <c r="C20" s="81">
        <v>9822</v>
      </c>
      <c r="D20" s="81">
        <v>0</v>
      </c>
      <c r="E20" s="82">
        <f t="shared" si="1"/>
        <v>-100</v>
      </c>
      <c r="F20" s="164">
        <f t="shared" si="0"/>
        <v>1.2232530160995641</v>
      </c>
      <c r="G20" s="164">
        <f t="shared" si="0"/>
        <v>0</v>
      </c>
      <c r="J20" s="411"/>
    </row>
    <row r="21" spans="1:10">
      <c r="A21" s="226"/>
      <c r="B21" s="225" t="s">
        <v>329</v>
      </c>
      <c r="C21" s="104" t="s">
        <v>491</v>
      </c>
      <c r="D21" s="81">
        <v>0</v>
      </c>
      <c r="E21" s="82">
        <f>IFERROR((D21/C21-1)*100,0)</f>
        <v>0</v>
      </c>
      <c r="F21" s="164">
        <v>0</v>
      </c>
      <c r="G21" s="164">
        <f t="shared" si="0"/>
        <v>0</v>
      </c>
      <c r="J21" s="411"/>
    </row>
    <row r="22" spans="1:10">
      <c r="A22" s="226"/>
      <c r="B22" s="225" t="s">
        <v>330</v>
      </c>
      <c r="C22" s="81" t="s">
        <v>491</v>
      </c>
      <c r="D22" s="81">
        <v>0</v>
      </c>
      <c r="E22" s="82">
        <f>IFERROR((D22/C22-1)*100,0)</f>
        <v>0</v>
      </c>
      <c r="F22" s="164">
        <v>0</v>
      </c>
      <c r="G22" s="164">
        <f t="shared" si="0"/>
        <v>0</v>
      </c>
      <c r="J22" s="411"/>
    </row>
    <row r="23" spans="1:10" ht="14.25" customHeight="1">
      <c r="A23" s="226"/>
      <c r="B23" s="225" t="s">
        <v>331</v>
      </c>
      <c r="C23" s="81" t="s">
        <v>491</v>
      </c>
      <c r="D23" s="81">
        <v>0</v>
      </c>
      <c r="E23" s="82">
        <f>IFERROR((D23/C23-1)*100,0)</f>
        <v>0</v>
      </c>
      <c r="F23" s="164">
        <v>0</v>
      </c>
      <c r="G23" s="164">
        <f t="shared" si="0"/>
        <v>0</v>
      </c>
      <c r="J23" s="411"/>
    </row>
    <row r="24" spans="1:10">
      <c r="A24" s="226"/>
      <c r="B24" s="225" t="s">
        <v>332</v>
      </c>
      <c r="C24" s="81">
        <v>1664</v>
      </c>
      <c r="D24" s="81">
        <v>783.01</v>
      </c>
      <c r="E24" s="82">
        <f t="shared" si="1"/>
        <v>-52.944110576923073</v>
      </c>
      <c r="F24" s="164">
        <f t="shared" si="0"/>
        <v>0.20723814078493935</v>
      </c>
      <c r="G24" s="164">
        <f t="shared" si="0"/>
        <v>5.7620064607383246E-2</v>
      </c>
      <c r="J24" s="411"/>
    </row>
    <row r="25" spans="1:10">
      <c r="A25" s="226"/>
      <c r="B25" s="225" t="s">
        <v>333</v>
      </c>
      <c r="C25" s="81" t="s">
        <v>491</v>
      </c>
      <c r="D25" s="81">
        <v>0</v>
      </c>
      <c r="E25" s="82">
        <f t="shared" ref="E25:E30" si="2">IFERROR((D25/C25-1)*100,0)</f>
        <v>0</v>
      </c>
      <c r="F25" s="164">
        <v>0</v>
      </c>
      <c r="G25" s="164">
        <f t="shared" ref="G25:G30" si="3">D25/D$31*100</f>
        <v>0</v>
      </c>
      <c r="J25" s="438"/>
    </row>
    <row r="26" spans="1:10" ht="13.5">
      <c r="A26" s="293" t="s">
        <v>235</v>
      </c>
      <c r="B26" s="294" t="s">
        <v>468</v>
      </c>
      <c r="C26" s="295">
        <v>0</v>
      </c>
      <c r="D26" s="295">
        <v>0</v>
      </c>
      <c r="E26" s="492">
        <f t="shared" si="2"/>
        <v>0</v>
      </c>
      <c r="F26" s="493">
        <f t="shared" ref="F26:F30" si="4">C26/C$31*100</f>
        <v>0</v>
      </c>
      <c r="G26" s="493">
        <f t="shared" si="3"/>
        <v>0</v>
      </c>
      <c r="J26" s="411"/>
    </row>
    <row r="27" spans="1:10">
      <c r="A27" s="227"/>
      <c r="B27" s="225" t="s">
        <v>334</v>
      </c>
      <c r="C27" s="245">
        <v>0</v>
      </c>
      <c r="D27" s="245">
        <v>0</v>
      </c>
      <c r="E27" s="82">
        <f t="shared" si="2"/>
        <v>0</v>
      </c>
      <c r="F27" s="164">
        <f t="shared" si="4"/>
        <v>0</v>
      </c>
      <c r="G27" s="164">
        <f t="shared" si="3"/>
        <v>0</v>
      </c>
      <c r="J27" s="411"/>
    </row>
    <row r="28" spans="1:10">
      <c r="A28" s="227"/>
      <c r="B28" s="225" t="s">
        <v>335</v>
      </c>
      <c r="C28" s="245">
        <v>0</v>
      </c>
      <c r="D28" s="245">
        <v>0</v>
      </c>
      <c r="E28" s="82">
        <f t="shared" si="2"/>
        <v>0</v>
      </c>
      <c r="F28" s="164">
        <f t="shared" si="4"/>
        <v>0</v>
      </c>
      <c r="G28" s="164">
        <f t="shared" si="3"/>
        <v>0</v>
      </c>
      <c r="J28" s="411"/>
    </row>
    <row r="29" spans="1:10" ht="27">
      <c r="A29" s="297" t="s">
        <v>236</v>
      </c>
      <c r="B29" s="294" t="s">
        <v>336</v>
      </c>
      <c r="C29" s="295">
        <v>0</v>
      </c>
      <c r="D29" s="295">
        <v>0</v>
      </c>
      <c r="E29" s="492">
        <f t="shared" si="2"/>
        <v>0</v>
      </c>
      <c r="F29" s="493">
        <f t="shared" si="4"/>
        <v>0</v>
      </c>
      <c r="G29" s="493">
        <f t="shared" si="3"/>
        <v>0</v>
      </c>
      <c r="J29" s="411"/>
    </row>
    <row r="30" spans="1:10" ht="27.75" thickBot="1">
      <c r="A30" s="228" t="s">
        <v>237</v>
      </c>
      <c r="B30" s="231" t="s">
        <v>337</v>
      </c>
      <c r="C30" s="246">
        <v>0</v>
      </c>
      <c r="D30" s="247">
        <v>0</v>
      </c>
      <c r="E30" s="82">
        <f t="shared" si="2"/>
        <v>0</v>
      </c>
      <c r="F30" s="164">
        <f t="shared" si="4"/>
        <v>0</v>
      </c>
      <c r="G30" s="164">
        <f t="shared" si="3"/>
        <v>0</v>
      </c>
      <c r="J30" s="411"/>
    </row>
    <row r="31" spans="1:10" ht="15.75" thickTop="1" thickBot="1">
      <c r="A31" s="298"/>
      <c r="B31" s="299" t="s">
        <v>233</v>
      </c>
      <c r="C31" s="303">
        <f>SUM(C12:C30)</f>
        <v>802941</v>
      </c>
      <c r="D31" s="303">
        <f>SUM(D12:D30)</f>
        <v>1358918.9900000002</v>
      </c>
      <c r="E31" s="301">
        <f>(D31/C31-1)*100</f>
        <v>69.242695291434899</v>
      </c>
      <c r="F31" s="302">
        <f>SUM(F12:F30)</f>
        <v>99.999999999999986</v>
      </c>
      <c r="G31" s="302">
        <f>SUM(G12:G30)</f>
        <v>99.999999999999986</v>
      </c>
      <c r="J31" s="411"/>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1:F14 F16:F17 F19:F20 F24 F30 F26 F27 F28 F29 E24 E19:E20 E16:E17 E15 E18 E21:E23 E25:E3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election activeCell="I4" sqref="I4"/>
    </sheetView>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6" width="10.28515625" style="58" bestFit="1" customWidth="1"/>
    <col min="7" max="7" width="8.42578125" style="58" bestFit="1" customWidth="1"/>
    <col min="8" max="16384" width="9.140625" style="58"/>
  </cols>
  <sheetData>
    <row r="2" spans="1:47" s="107" customFormat="1" ht="19.5" customHeight="1">
      <c r="A2" s="524" t="s">
        <v>55</v>
      </c>
      <c r="B2" s="524"/>
      <c r="C2" s="524"/>
      <c r="D2" s="524"/>
      <c r="E2" s="524"/>
      <c r="F2" s="524"/>
      <c r="G2" s="524"/>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25" t="s">
        <v>56</v>
      </c>
      <c r="B3" s="525"/>
      <c r="C3" s="525"/>
      <c r="D3" s="525"/>
      <c r="E3" s="525"/>
      <c r="F3" s="525"/>
      <c r="G3" s="525"/>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37" t="s">
        <v>11</v>
      </c>
      <c r="G5" s="538"/>
    </row>
    <row r="6" spans="1:47" ht="12" customHeight="1">
      <c r="A6" s="282" t="s">
        <v>47</v>
      </c>
      <c r="B6" s="272" t="s">
        <v>9</v>
      </c>
      <c r="C6" s="537" t="s">
        <v>43</v>
      </c>
      <c r="D6" s="538"/>
      <c r="E6" s="305" t="s">
        <v>13</v>
      </c>
      <c r="F6" s="537" t="s">
        <v>13</v>
      </c>
      <c r="G6" s="538"/>
    </row>
    <row r="7" spans="1:47" ht="12" customHeight="1">
      <c r="A7" s="286"/>
      <c r="B7" s="275" t="s">
        <v>168</v>
      </c>
      <c r="C7" s="539" t="s">
        <v>44</v>
      </c>
      <c r="D7" s="540"/>
      <c r="E7" s="306" t="s">
        <v>49</v>
      </c>
      <c r="F7" s="539" t="s">
        <v>17</v>
      </c>
      <c r="G7" s="540"/>
    </row>
    <row r="8" spans="1:47" ht="12" customHeight="1">
      <c r="A8" s="287"/>
      <c r="B8" s="275"/>
      <c r="C8" s="273"/>
      <c r="D8" s="304"/>
      <c r="E8" s="306" t="s">
        <v>18</v>
      </c>
      <c r="F8" s="530" t="s">
        <v>18</v>
      </c>
      <c r="G8" s="534"/>
    </row>
    <row r="9" spans="1:47" ht="16.5" customHeight="1" thickBot="1">
      <c r="A9" s="172"/>
      <c r="B9" s="60" t="str">
        <f>' F4'!A10</f>
        <v>Janar-Gusht/January-August</v>
      </c>
      <c r="C9" s="61">
        <v>2024</v>
      </c>
      <c r="D9" s="205">
        <v>2025</v>
      </c>
      <c r="E9" s="61" t="s">
        <v>452</v>
      </c>
      <c r="F9" s="61">
        <v>2024</v>
      </c>
      <c r="G9" s="205">
        <v>2025</v>
      </c>
    </row>
    <row r="10" spans="1:47" ht="15.75" thickBot="1">
      <c r="A10" s="529" t="s">
        <v>310</v>
      </c>
      <c r="B10" s="529"/>
      <c r="C10" s="529"/>
      <c r="D10" s="529"/>
      <c r="E10" s="529"/>
      <c r="F10" s="529"/>
      <c r="G10" s="529"/>
    </row>
    <row r="11" spans="1:47" ht="12.75">
      <c r="A11" s="289" t="s">
        <v>234</v>
      </c>
      <c r="B11" s="288" t="s">
        <v>290</v>
      </c>
      <c r="C11" s="290">
        <f>SUM(C12:C30)</f>
        <v>45550</v>
      </c>
      <c r="D11" s="290">
        <f>SUM(D12:D30)</f>
        <v>56691</v>
      </c>
      <c r="E11" s="291">
        <f>(D11/C11-1)*100</f>
        <v>24.458836443468712</v>
      </c>
      <c r="F11" s="292">
        <f>SUM(F12:F30)</f>
        <v>100.00000000000001</v>
      </c>
      <c r="G11" s="292">
        <f>SUM(G12:G30)</f>
        <v>100</v>
      </c>
      <c r="H11" s="392"/>
      <c r="J11" s="392"/>
    </row>
    <row r="12" spans="1:47" ht="12.75">
      <c r="A12" s="222"/>
      <c r="B12" s="223" t="s">
        <v>324</v>
      </c>
      <c r="C12" s="81" t="s">
        <v>492</v>
      </c>
      <c r="D12" s="81">
        <v>0</v>
      </c>
      <c r="E12" s="82">
        <f>IFERROR((D12/C12-1)*100,0)</f>
        <v>0</v>
      </c>
      <c r="F12" s="164">
        <v>0</v>
      </c>
      <c r="G12" s="164">
        <f>D12/D$31*100</f>
        <v>0</v>
      </c>
      <c r="J12" s="392"/>
    </row>
    <row r="13" spans="1:47" ht="12.75">
      <c r="A13" s="224"/>
      <c r="B13" s="383" t="s">
        <v>291</v>
      </c>
      <c r="C13" s="81">
        <v>10649</v>
      </c>
      <c r="D13" s="81">
        <v>14500</v>
      </c>
      <c r="E13" s="82">
        <f>(D13/C13-1)*100</f>
        <v>36.163020001878124</v>
      </c>
      <c r="F13" s="164">
        <f>C13/C$31*100</f>
        <v>23.378704720087814</v>
      </c>
      <c r="G13" s="164">
        <f>D13/D$31*100</f>
        <v>25.577252121147975</v>
      </c>
      <c r="J13" s="392"/>
    </row>
    <row r="14" spans="1:47" ht="12.75">
      <c r="A14" s="224"/>
      <c r="B14" s="383" t="s">
        <v>347</v>
      </c>
      <c r="C14" s="81">
        <v>582</v>
      </c>
      <c r="D14" s="81">
        <v>770</v>
      </c>
      <c r="E14" s="82">
        <f>(D14/C14-1)*100</f>
        <v>32.302405498281786</v>
      </c>
      <c r="F14" s="164">
        <f t="shared" ref="F14:G29" si="0">C14/C$31*100</f>
        <v>1.2777167947310648</v>
      </c>
      <c r="G14" s="164">
        <f t="shared" si="0"/>
        <v>1.3582402850540651</v>
      </c>
      <c r="J14" s="392"/>
    </row>
    <row r="15" spans="1:47" ht="12.75">
      <c r="A15" s="224"/>
      <c r="B15" s="383" t="s">
        <v>348</v>
      </c>
      <c r="C15" s="81" t="s">
        <v>491</v>
      </c>
      <c r="D15" s="81">
        <v>0</v>
      </c>
      <c r="E15" s="380"/>
      <c r="F15" s="164">
        <v>0</v>
      </c>
      <c r="G15" s="164">
        <f t="shared" si="0"/>
        <v>0</v>
      </c>
      <c r="J15" s="392"/>
    </row>
    <row r="16" spans="1:47" ht="12.75">
      <c r="A16" s="224"/>
      <c r="B16" s="383" t="s">
        <v>349</v>
      </c>
      <c r="C16" s="81">
        <v>34066</v>
      </c>
      <c r="D16" s="81">
        <v>41143</v>
      </c>
      <c r="E16" s="82">
        <f>(D16/C16-1)*100</f>
        <v>20.774379146362953</v>
      </c>
      <c r="F16" s="164">
        <f t="shared" si="0"/>
        <v>74.788144895718986</v>
      </c>
      <c r="G16" s="164">
        <f t="shared" si="0"/>
        <v>72.574129932440783</v>
      </c>
      <c r="J16" s="392"/>
    </row>
    <row r="17" spans="1:10" ht="12.75">
      <c r="A17" s="224"/>
      <c r="B17" s="225" t="s">
        <v>325</v>
      </c>
      <c r="C17" s="81">
        <v>4</v>
      </c>
      <c r="D17" s="81">
        <v>6</v>
      </c>
      <c r="E17" s="82">
        <f>(D17/C17-1)*100</f>
        <v>50</v>
      </c>
      <c r="F17" s="164">
        <f t="shared" si="0"/>
        <v>8.7815587266739849E-3</v>
      </c>
      <c r="G17" s="164">
        <f t="shared" si="0"/>
        <v>1.0583690532888818E-2</v>
      </c>
      <c r="J17" s="392"/>
    </row>
    <row r="18" spans="1:10" ht="12.75">
      <c r="A18" s="224"/>
      <c r="B18" s="225" t="s">
        <v>326</v>
      </c>
      <c r="C18" s="81">
        <v>1</v>
      </c>
      <c r="D18" s="81">
        <v>0</v>
      </c>
      <c r="E18" s="82">
        <f t="shared" ref="E18:E24" si="1">(D18/C18-1)*100</f>
        <v>-100</v>
      </c>
      <c r="F18" s="164">
        <f t="shared" si="0"/>
        <v>2.1953896816684962E-3</v>
      </c>
      <c r="G18" s="164">
        <f t="shared" si="0"/>
        <v>0</v>
      </c>
      <c r="J18" s="392"/>
    </row>
    <row r="19" spans="1:10" ht="12.75">
      <c r="A19" s="224"/>
      <c r="B19" s="225" t="s">
        <v>327</v>
      </c>
      <c r="C19" s="81">
        <v>45</v>
      </c>
      <c r="D19" s="81">
        <v>35</v>
      </c>
      <c r="E19" s="82">
        <f t="shared" si="1"/>
        <v>-22.222222222222221</v>
      </c>
      <c r="F19" s="164">
        <f t="shared" si="0"/>
        <v>9.8792535675082324E-2</v>
      </c>
      <c r="G19" s="164">
        <f t="shared" si="0"/>
        <v>6.1738194775184781E-2</v>
      </c>
      <c r="J19" s="392"/>
    </row>
    <row r="20" spans="1:10" ht="12.75">
      <c r="A20" s="224"/>
      <c r="B20" s="225" t="s">
        <v>328</v>
      </c>
      <c r="C20" s="81" t="s">
        <v>491</v>
      </c>
      <c r="D20" s="81">
        <v>0</v>
      </c>
      <c r="E20" s="82">
        <f>IFERROR((D20/C20-1)*100,0)</f>
        <v>0</v>
      </c>
      <c r="F20" s="164">
        <v>0</v>
      </c>
      <c r="G20" s="164">
        <f t="shared" si="0"/>
        <v>0</v>
      </c>
      <c r="J20" s="392"/>
    </row>
    <row r="21" spans="1:10" ht="12.75">
      <c r="A21" s="226"/>
      <c r="B21" s="225" t="s">
        <v>329</v>
      </c>
      <c r="C21" s="81" t="s">
        <v>491</v>
      </c>
      <c r="D21" s="81">
        <v>0</v>
      </c>
      <c r="E21" s="82">
        <f>IFERROR((D21/C21-1)*100,0)</f>
        <v>0</v>
      </c>
      <c r="F21" s="164">
        <v>0</v>
      </c>
      <c r="G21" s="164">
        <f t="shared" si="0"/>
        <v>0</v>
      </c>
      <c r="J21" s="392"/>
    </row>
    <row r="22" spans="1:10" ht="12.75">
      <c r="A22" s="226"/>
      <c r="B22" s="225" t="s">
        <v>330</v>
      </c>
      <c r="C22" s="81" t="s">
        <v>491</v>
      </c>
      <c r="D22" s="81">
        <v>0</v>
      </c>
      <c r="E22" s="82">
        <f>IFERROR((D22/C22-1)*100,0)</f>
        <v>0</v>
      </c>
      <c r="F22" s="164">
        <v>0</v>
      </c>
      <c r="G22" s="164">
        <f t="shared" si="0"/>
        <v>0</v>
      </c>
      <c r="J22" s="392"/>
    </row>
    <row r="23" spans="1:10" ht="25.5">
      <c r="A23" s="226"/>
      <c r="B23" s="225" t="s">
        <v>331</v>
      </c>
      <c r="C23" s="81" t="s">
        <v>491</v>
      </c>
      <c r="D23" s="81">
        <v>0</v>
      </c>
      <c r="E23" s="82">
        <f>IFERROR((D23/C23-1)*100,0)</f>
        <v>0</v>
      </c>
      <c r="F23" s="164">
        <v>0</v>
      </c>
      <c r="G23" s="164">
        <f t="shared" si="0"/>
        <v>0</v>
      </c>
      <c r="J23" s="392"/>
    </row>
    <row r="24" spans="1:10" ht="12.75">
      <c r="A24" s="226"/>
      <c r="B24" s="225" t="s">
        <v>332</v>
      </c>
      <c r="C24" s="81">
        <v>203</v>
      </c>
      <c r="D24" s="81">
        <v>237</v>
      </c>
      <c r="E24" s="82">
        <f t="shared" si="1"/>
        <v>16.748768472906406</v>
      </c>
      <c r="F24" s="164">
        <f t="shared" si="0"/>
        <v>0.44566410537870477</v>
      </c>
      <c r="G24" s="164">
        <f t="shared" si="0"/>
        <v>0.41805577604910832</v>
      </c>
      <c r="J24" s="392"/>
    </row>
    <row r="25" spans="1:10" ht="12.75">
      <c r="A25" s="226"/>
      <c r="B25" s="225" t="s">
        <v>333</v>
      </c>
      <c r="C25" s="81" t="s">
        <v>491</v>
      </c>
      <c r="D25" s="81">
        <v>0</v>
      </c>
      <c r="E25" s="82">
        <f t="shared" ref="E25:E30" si="2">IFERROR((D25/C25-1)*100,0)</f>
        <v>0</v>
      </c>
      <c r="F25" s="164">
        <v>0</v>
      </c>
      <c r="G25" s="164">
        <f t="shared" si="0"/>
        <v>0</v>
      </c>
      <c r="J25" s="392"/>
    </row>
    <row r="26" spans="1:10" ht="13.5">
      <c r="A26" s="293" t="s">
        <v>235</v>
      </c>
      <c r="B26" s="294" t="s">
        <v>468</v>
      </c>
      <c r="C26" s="296">
        <v>0</v>
      </c>
      <c r="D26" s="296">
        <v>0</v>
      </c>
      <c r="E26" s="492">
        <f t="shared" si="2"/>
        <v>0</v>
      </c>
      <c r="F26" s="493">
        <f t="shared" si="0"/>
        <v>0</v>
      </c>
      <c r="G26" s="493">
        <f t="shared" si="0"/>
        <v>0</v>
      </c>
      <c r="J26" s="392"/>
    </row>
    <row r="27" spans="1:10" ht="12.75">
      <c r="A27" s="227"/>
      <c r="B27" s="225" t="s">
        <v>334</v>
      </c>
      <c r="C27" s="245">
        <v>0</v>
      </c>
      <c r="D27" s="245">
        <v>0</v>
      </c>
      <c r="E27" s="82">
        <f t="shared" si="2"/>
        <v>0</v>
      </c>
      <c r="F27" s="164">
        <f t="shared" si="0"/>
        <v>0</v>
      </c>
      <c r="G27" s="164">
        <f t="shared" si="0"/>
        <v>0</v>
      </c>
      <c r="J27" s="392"/>
    </row>
    <row r="28" spans="1:10" ht="12.75">
      <c r="A28" s="227"/>
      <c r="B28" s="225" t="s">
        <v>335</v>
      </c>
      <c r="C28" s="245">
        <v>0</v>
      </c>
      <c r="D28" s="245">
        <v>0</v>
      </c>
      <c r="E28" s="82">
        <f t="shared" si="2"/>
        <v>0</v>
      </c>
      <c r="F28" s="164">
        <f t="shared" si="0"/>
        <v>0</v>
      </c>
      <c r="G28" s="164">
        <f t="shared" si="0"/>
        <v>0</v>
      </c>
      <c r="J28" s="392"/>
    </row>
    <row r="29" spans="1:10" ht="27">
      <c r="A29" s="297" t="s">
        <v>236</v>
      </c>
      <c r="B29" s="294" t="s">
        <v>336</v>
      </c>
      <c r="C29" s="296">
        <v>0</v>
      </c>
      <c r="D29" s="296">
        <v>0</v>
      </c>
      <c r="E29" s="492">
        <f t="shared" si="2"/>
        <v>0</v>
      </c>
      <c r="F29" s="493">
        <f t="shared" si="0"/>
        <v>0</v>
      </c>
      <c r="G29" s="493">
        <f t="shared" si="0"/>
        <v>0</v>
      </c>
      <c r="J29" s="392"/>
    </row>
    <row r="30" spans="1:10" ht="27.75" thickBot="1">
      <c r="A30" s="228" t="s">
        <v>237</v>
      </c>
      <c r="B30" s="231" t="s">
        <v>337</v>
      </c>
      <c r="C30" s="247">
        <v>0</v>
      </c>
      <c r="D30" s="247">
        <v>0</v>
      </c>
      <c r="E30" s="82">
        <f t="shared" si="2"/>
        <v>0</v>
      </c>
      <c r="F30" s="164">
        <f t="shared" ref="F30:G30" si="3">C30/C$31*100</f>
        <v>0</v>
      </c>
      <c r="G30" s="164">
        <f t="shared" si="3"/>
        <v>0</v>
      </c>
      <c r="J30" s="392"/>
    </row>
    <row r="31" spans="1:10" ht="15.75" thickTop="1" thickBot="1">
      <c r="A31" s="298"/>
      <c r="B31" s="299" t="s">
        <v>233</v>
      </c>
      <c r="C31" s="300">
        <f>SUM(C12:C30)</f>
        <v>45550</v>
      </c>
      <c r="D31" s="300">
        <f>SUM(D12:D30)</f>
        <v>56691</v>
      </c>
      <c r="E31" s="301">
        <f>(D31/C31-1)*100</f>
        <v>24.458836443468712</v>
      </c>
      <c r="F31" s="302">
        <f>SUM(F12:F30)</f>
        <v>100.00000000000001</v>
      </c>
      <c r="G31" s="302">
        <f>SUM(G12:G30)</f>
        <v>100</v>
      </c>
      <c r="J31" s="392"/>
    </row>
    <row r="32" spans="1:10" ht="13.5" thickTop="1" thickBot="1">
      <c r="A32" s="173"/>
      <c r="B32" s="68"/>
      <c r="C32" s="146"/>
      <c r="D32" s="146"/>
      <c r="E32" s="144"/>
      <c r="F32" s="68"/>
      <c r="G32" s="68"/>
    </row>
    <row r="33" spans="1:10" ht="15.75" thickBot="1">
      <c r="A33" s="529" t="s">
        <v>311</v>
      </c>
      <c r="B33" s="529"/>
      <c r="C33" s="529"/>
      <c r="D33" s="529"/>
      <c r="E33" s="529"/>
      <c r="F33" s="529"/>
      <c r="G33" s="529"/>
    </row>
    <row r="34" spans="1:10" ht="12.75">
      <c r="A34" s="289" t="s">
        <v>234</v>
      </c>
      <c r="B34" s="288" t="s">
        <v>290</v>
      </c>
      <c r="C34" s="290">
        <f>SUM(C35:C53)</f>
        <v>375</v>
      </c>
      <c r="D34" s="290">
        <f>SUM(D35:D53)</f>
        <v>574</v>
      </c>
      <c r="E34" s="291">
        <f>(D34/C34-1)*100</f>
        <v>53.066666666666663</v>
      </c>
      <c r="F34" s="292">
        <f>C34/C54*100</f>
        <v>100</v>
      </c>
      <c r="G34" s="292">
        <f>D34/D54*100</f>
        <v>100</v>
      </c>
      <c r="J34" s="392"/>
    </row>
    <row r="35" spans="1:10" ht="12.75">
      <c r="A35" s="222"/>
      <c r="B35" s="223" t="s">
        <v>324</v>
      </c>
      <c r="C35" s="81">
        <v>16</v>
      </c>
      <c r="D35" s="81">
        <v>44</v>
      </c>
      <c r="E35" s="82">
        <f>(D35/C35-1)*100</f>
        <v>175</v>
      </c>
      <c r="F35" s="164">
        <f t="shared" ref="F35:G37" si="4">C35/C$54*100</f>
        <v>4.2666666666666666</v>
      </c>
      <c r="G35" s="164">
        <f t="shared" si="4"/>
        <v>7.6655052264808354</v>
      </c>
      <c r="J35" s="392"/>
    </row>
    <row r="36" spans="1:10" ht="12.75">
      <c r="A36" s="224"/>
      <c r="B36" s="383" t="s">
        <v>291</v>
      </c>
      <c r="C36" s="81">
        <v>20</v>
      </c>
      <c r="D36" s="81">
        <v>39</v>
      </c>
      <c r="E36" s="82">
        <f>(D36/C36-1)*100</f>
        <v>95</v>
      </c>
      <c r="F36" s="164">
        <f t="shared" si="4"/>
        <v>5.3333333333333339</v>
      </c>
      <c r="G36" s="164">
        <f t="shared" si="4"/>
        <v>6.7944250871080136</v>
      </c>
      <c r="J36" s="392"/>
    </row>
    <row r="37" spans="1:10" ht="12.75">
      <c r="A37" s="224"/>
      <c r="B37" s="383" t="s">
        <v>347</v>
      </c>
      <c r="C37" s="81">
        <v>275</v>
      </c>
      <c r="D37" s="81">
        <v>424</v>
      </c>
      <c r="E37" s="82">
        <f>(D37/C37-1)*100</f>
        <v>54.181818181818173</v>
      </c>
      <c r="F37" s="164">
        <f t="shared" si="4"/>
        <v>73.333333333333329</v>
      </c>
      <c r="G37" s="164">
        <f t="shared" si="4"/>
        <v>73.867595818815332</v>
      </c>
      <c r="J37" s="392"/>
    </row>
    <row r="38" spans="1:10" ht="12.75">
      <c r="A38" s="224"/>
      <c r="B38" s="383" t="s">
        <v>348</v>
      </c>
      <c r="C38" s="81" t="s">
        <v>491</v>
      </c>
      <c r="D38" s="81">
        <v>0</v>
      </c>
      <c r="E38" s="82">
        <f>IFERROR((D38/C38-1)*100,0)</f>
        <v>0</v>
      </c>
      <c r="F38" s="164">
        <v>0</v>
      </c>
      <c r="G38" s="164">
        <f t="shared" ref="G38:G48" si="5">D38/D$54*100</f>
        <v>0</v>
      </c>
      <c r="J38" s="392"/>
    </row>
    <row r="39" spans="1:10" ht="12.75">
      <c r="A39" s="224"/>
      <c r="B39" s="383" t="s">
        <v>349</v>
      </c>
      <c r="C39" s="81">
        <v>45</v>
      </c>
      <c r="D39" s="81">
        <v>43</v>
      </c>
      <c r="E39" s="82">
        <f t="shared" ref="E39:E47" si="6">(D39/C39-1)*100</f>
        <v>-4.4444444444444393</v>
      </c>
      <c r="F39" s="164">
        <f t="shared" ref="F39:F47" si="7">C39/C$54*100</f>
        <v>12</v>
      </c>
      <c r="G39" s="164">
        <f t="shared" si="5"/>
        <v>7.4912891986062711</v>
      </c>
      <c r="J39" s="392"/>
    </row>
    <row r="40" spans="1:10" ht="12.75">
      <c r="A40" s="224"/>
      <c r="B40" s="225" t="s">
        <v>325</v>
      </c>
      <c r="C40" s="81">
        <v>7</v>
      </c>
      <c r="D40" s="81">
        <v>15</v>
      </c>
      <c r="E40" s="82">
        <f t="shared" si="6"/>
        <v>114.28571428571428</v>
      </c>
      <c r="F40" s="164">
        <f t="shared" si="7"/>
        <v>1.8666666666666669</v>
      </c>
      <c r="G40" s="164">
        <f t="shared" si="5"/>
        <v>2.6132404181184667</v>
      </c>
      <c r="J40" s="392"/>
    </row>
    <row r="41" spans="1:10" ht="12.75">
      <c r="A41" s="224"/>
      <c r="B41" s="225" t="s">
        <v>326</v>
      </c>
      <c r="C41" s="81" t="s">
        <v>491</v>
      </c>
      <c r="D41" s="81">
        <v>1</v>
      </c>
      <c r="E41" s="82">
        <f>IFERROR((D41/C41-1)*100,0)</f>
        <v>0</v>
      </c>
      <c r="F41" s="164">
        <v>0</v>
      </c>
      <c r="G41" s="164">
        <f t="shared" si="5"/>
        <v>0.17421602787456447</v>
      </c>
      <c r="J41" s="392"/>
    </row>
    <row r="42" spans="1:10" ht="12.75">
      <c r="A42" s="224"/>
      <c r="B42" s="225" t="s">
        <v>327</v>
      </c>
      <c r="C42" s="81">
        <v>3</v>
      </c>
      <c r="D42" s="81">
        <v>3</v>
      </c>
      <c r="E42" s="82">
        <f>(D42/C42-1)*100</f>
        <v>0</v>
      </c>
      <c r="F42" s="164">
        <f t="shared" si="7"/>
        <v>0.8</v>
      </c>
      <c r="G42" s="164">
        <f t="shared" si="5"/>
        <v>0.52264808362369342</v>
      </c>
      <c r="J42" s="392"/>
    </row>
    <row r="43" spans="1:10" ht="12.75">
      <c r="A43" s="224"/>
      <c r="B43" s="225" t="s">
        <v>328</v>
      </c>
      <c r="C43" s="81">
        <v>4</v>
      </c>
      <c r="D43" s="81">
        <v>0</v>
      </c>
      <c r="E43" s="82">
        <f t="shared" si="6"/>
        <v>-100</v>
      </c>
      <c r="F43" s="164">
        <f t="shared" si="7"/>
        <v>1.0666666666666667</v>
      </c>
      <c r="G43" s="164">
        <f t="shared" si="5"/>
        <v>0</v>
      </c>
      <c r="J43" s="392"/>
    </row>
    <row r="44" spans="1:10" ht="12.75">
      <c r="A44" s="226"/>
      <c r="B44" s="225" t="s">
        <v>329</v>
      </c>
      <c r="C44" s="81" t="s">
        <v>491</v>
      </c>
      <c r="D44" s="81">
        <v>0</v>
      </c>
      <c r="E44" s="82">
        <f>IFERROR((D44/C44-1)*100,0)</f>
        <v>0</v>
      </c>
      <c r="F44" s="164">
        <v>0</v>
      </c>
      <c r="G44" s="164">
        <f t="shared" si="5"/>
        <v>0</v>
      </c>
      <c r="J44" s="392"/>
    </row>
    <row r="45" spans="1:10" ht="12.75">
      <c r="A45" s="226"/>
      <c r="B45" s="225" t="s">
        <v>330</v>
      </c>
      <c r="C45" s="81" t="s">
        <v>491</v>
      </c>
      <c r="D45" s="81">
        <v>0</v>
      </c>
      <c r="E45" s="82">
        <f>IFERROR((D45/C45-1)*100,0)</f>
        <v>0</v>
      </c>
      <c r="F45" s="164">
        <v>0</v>
      </c>
      <c r="G45" s="164">
        <f t="shared" si="5"/>
        <v>0</v>
      </c>
      <c r="J45" s="392"/>
    </row>
    <row r="46" spans="1:10" ht="25.5">
      <c r="A46" s="226"/>
      <c r="B46" s="225" t="s">
        <v>331</v>
      </c>
      <c r="C46" s="81" t="s">
        <v>491</v>
      </c>
      <c r="D46" s="81">
        <v>0</v>
      </c>
      <c r="E46" s="82">
        <f>IFERROR((D46/C46-1)*100,0)</f>
        <v>0</v>
      </c>
      <c r="F46" s="164">
        <v>0</v>
      </c>
      <c r="G46" s="164">
        <f t="shared" si="5"/>
        <v>0</v>
      </c>
      <c r="J46" s="392"/>
    </row>
    <row r="47" spans="1:10" ht="12.75">
      <c r="A47" s="226"/>
      <c r="B47" s="225" t="s">
        <v>332</v>
      </c>
      <c r="C47" s="81">
        <v>5</v>
      </c>
      <c r="D47" s="81">
        <v>5</v>
      </c>
      <c r="E47" s="82">
        <f t="shared" si="6"/>
        <v>0</v>
      </c>
      <c r="F47" s="164">
        <f t="shared" si="7"/>
        <v>1.3333333333333335</v>
      </c>
      <c r="G47" s="164">
        <f t="shared" si="5"/>
        <v>0.87108013937282225</v>
      </c>
      <c r="J47" s="392"/>
    </row>
    <row r="48" spans="1:10" ht="12.75">
      <c r="A48" s="226"/>
      <c r="B48" s="225" t="s">
        <v>333</v>
      </c>
      <c r="C48" s="81" t="s">
        <v>491</v>
      </c>
      <c r="D48" s="81">
        <v>0</v>
      </c>
      <c r="E48" s="82">
        <f t="shared" ref="E48:E53" si="8">IFERROR((D48/C48-1)*100,0)</f>
        <v>0</v>
      </c>
      <c r="F48" s="164">
        <v>0</v>
      </c>
      <c r="G48" s="164">
        <f t="shared" si="5"/>
        <v>0</v>
      </c>
      <c r="J48" s="392"/>
    </row>
    <row r="49" spans="1:10" ht="13.5">
      <c r="A49" s="293" t="s">
        <v>235</v>
      </c>
      <c r="B49" s="294" t="s">
        <v>468</v>
      </c>
      <c r="C49" s="296">
        <v>0</v>
      </c>
      <c r="D49" s="296">
        <v>0</v>
      </c>
      <c r="E49" s="492">
        <f t="shared" si="8"/>
        <v>0</v>
      </c>
      <c r="F49" s="493">
        <f t="shared" ref="F49:F53" si="9">C49/C$54*100</f>
        <v>0</v>
      </c>
      <c r="G49" s="493">
        <f t="shared" ref="G49:G53" si="10">D49/D$54*100</f>
        <v>0</v>
      </c>
      <c r="I49" s="58" t="s">
        <v>449</v>
      </c>
      <c r="J49" s="392"/>
    </row>
    <row r="50" spans="1:10" ht="12.75">
      <c r="A50" s="227"/>
      <c r="B50" s="225" t="s">
        <v>334</v>
      </c>
      <c r="C50" s="245">
        <v>0</v>
      </c>
      <c r="D50" s="245">
        <v>0</v>
      </c>
      <c r="E50" s="82">
        <f t="shared" si="8"/>
        <v>0</v>
      </c>
      <c r="F50" s="164">
        <f t="shared" si="9"/>
        <v>0</v>
      </c>
      <c r="G50" s="164">
        <f t="shared" si="10"/>
        <v>0</v>
      </c>
      <c r="J50" s="392"/>
    </row>
    <row r="51" spans="1:10" ht="12.75">
      <c r="A51" s="227"/>
      <c r="B51" s="225" t="s">
        <v>335</v>
      </c>
      <c r="C51" s="245">
        <v>0</v>
      </c>
      <c r="D51" s="245">
        <v>0</v>
      </c>
      <c r="E51" s="82">
        <f t="shared" si="8"/>
        <v>0</v>
      </c>
      <c r="F51" s="164">
        <f t="shared" si="9"/>
        <v>0</v>
      </c>
      <c r="G51" s="164">
        <f t="shared" si="10"/>
        <v>0</v>
      </c>
      <c r="J51" s="392"/>
    </row>
    <row r="52" spans="1:10" ht="27">
      <c r="A52" s="297" t="s">
        <v>236</v>
      </c>
      <c r="B52" s="294" t="s">
        <v>336</v>
      </c>
      <c r="C52" s="296">
        <v>0</v>
      </c>
      <c r="D52" s="296">
        <v>0</v>
      </c>
      <c r="E52" s="492">
        <f t="shared" si="8"/>
        <v>0</v>
      </c>
      <c r="F52" s="493">
        <f t="shared" si="9"/>
        <v>0</v>
      </c>
      <c r="G52" s="493">
        <f t="shared" si="10"/>
        <v>0</v>
      </c>
      <c r="J52" s="392"/>
    </row>
    <row r="53" spans="1:10" ht="27.75" thickBot="1">
      <c r="A53" s="228" t="s">
        <v>237</v>
      </c>
      <c r="B53" s="231" t="s">
        <v>337</v>
      </c>
      <c r="C53" s="247">
        <v>0</v>
      </c>
      <c r="D53" s="247">
        <v>0</v>
      </c>
      <c r="E53" s="82">
        <f t="shared" si="8"/>
        <v>0</v>
      </c>
      <c r="F53" s="164">
        <f t="shared" si="9"/>
        <v>0</v>
      </c>
      <c r="G53" s="164">
        <f t="shared" si="10"/>
        <v>0</v>
      </c>
      <c r="J53" s="392"/>
    </row>
    <row r="54" spans="1:10" ht="21" customHeight="1" thickTop="1" thickBot="1">
      <c r="A54" s="298"/>
      <c r="B54" s="299" t="s">
        <v>233</v>
      </c>
      <c r="C54" s="300">
        <f>SUM(C35:C53)</f>
        <v>375</v>
      </c>
      <c r="D54" s="300">
        <f>SUM(D35:D53)</f>
        <v>574</v>
      </c>
      <c r="E54" s="301">
        <f>(D54/C54-1)*100</f>
        <v>53.066666666666663</v>
      </c>
      <c r="F54" s="302">
        <f>SUM(F35:F52)</f>
        <v>99.999999999999986</v>
      </c>
      <c r="G54" s="302">
        <f>SUM(G35:G52)</f>
        <v>100</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2025-09-16T11:06:42Z</dcterms:modified>
</cp:coreProperties>
</file>