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rkorbaj\Desktop\Raporti mujor\2022\05.Maj 2022\Raporti final\"/>
    </mc:Choice>
  </mc:AlternateContent>
  <xr:revisionPtr revIDLastSave="0" documentId="13_ncr:1_{D5660A5D-24AA-4BF6-8091-2005AC5D62AE}" xr6:coauthVersionLast="36" xr6:coauthVersionMax="36" xr10:uidLastSave="{00000000-0000-0000-0000-000000000000}"/>
  <bookViews>
    <workbookView xWindow="0" yWindow="0" windowWidth="23040" windowHeight="904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23" i="131" l="1"/>
  <c r="C23" i="131"/>
  <c r="B23" i="105"/>
  <c r="C23" i="105"/>
  <c r="C23" i="130"/>
  <c r="B23" i="130"/>
  <c r="C23" i="106"/>
  <c r="B23" i="106"/>
  <c r="C23" i="129"/>
  <c r="B23" i="129"/>
  <c r="B23" i="120"/>
  <c r="C23" i="120"/>
  <c r="C23" i="128"/>
  <c r="B23" i="128"/>
  <c r="C23" i="103"/>
  <c r="B23" i="103"/>
  <c r="G22" i="132"/>
  <c r="F22" i="132"/>
  <c r="E22" i="132"/>
  <c r="D22" i="132"/>
  <c r="C22" i="132"/>
  <c r="B22" i="132"/>
  <c r="B24" i="127"/>
  <c r="C24" i="127"/>
  <c r="C23" i="102"/>
  <c r="B23" i="102"/>
  <c r="D22" i="133"/>
  <c r="C22" i="133"/>
  <c r="B22" i="133"/>
  <c r="E24" i="126"/>
  <c r="D24" i="126"/>
  <c r="C24" i="126"/>
  <c r="B24" i="126"/>
  <c r="B23" i="101"/>
  <c r="C23" i="101"/>
  <c r="E13" i="100"/>
  <c r="D13" i="100"/>
  <c r="C13" i="100"/>
  <c r="B13" i="100"/>
  <c r="B21" i="100"/>
  <c r="C21" i="100"/>
  <c r="D21" i="100"/>
  <c r="E21" i="100"/>
  <c r="C25" i="116"/>
  <c r="B25" i="116"/>
  <c r="B42" i="116"/>
  <c r="C42" i="116"/>
  <c r="B25" i="125"/>
  <c r="C25" i="125"/>
  <c r="B25" i="99"/>
  <c r="C25" i="99"/>
  <c r="C29" i="147"/>
  <c r="D29" i="147"/>
  <c r="C29" i="146"/>
  <c r="D29" i="146"/>
  <c r="C29" i="155"/>
  <c r="D29" i="155"/>
  <c r="D29" i="96"/>
  <c r="C29" i="96"/>
  <c r="D54" i="115"/>
  <c r="C54" i="115"/>
  <c r="D31" i="115"/>
  <c r="C31" i="115"/>
  <c r="D31" i="124"/>
  <c r="C31" i="124"/>
  <c r="D31" i="68"/>
  <c r="C31" i="68"/>
  <c r="M11" i="173" l="1"/>
  <c r="M9" i="173"/>
  <c r="C23" i="127" l="1"/>
  <c r="D52" i="115" l="1"/>
  <c r="C52" i="115"/>
  <c r="D49" i="115"/>
  <c r="C49" i="115"/>
  <c r="D29" i="115"/>
  <c r="C29" i="115"/>
  <c r="D26" i="115"/>
  <c r="C26" i="115"/>
  <c r="D29" i="124"/>
  <c r="C29" i="124"/>
  <c r="D26" i="124"/>
  <c r="C26" i="124"/>
  <c r="D29" i="68"/>
  <c r="C29" i="68"/>
  <c r="D26" i="68"/>
  <c r="C26" i="68"/>
  <c r="D10" i="133" l="1"/>
  <c r="D11" i="133"/>
  <c r="D12" i="133"/>
  <c r="D13" i="133"/>
  <c r="D14" i="133"/>
  <c r="D15" i="133"/>
  <c r="D16" i="133"/>
  <c r="D17" i="133"/>
  <c r="D18" i="133"/>
  <c r="D19" i="133"/>
  <c r="D20" i="133"/>
  <c r="D21" i="133"/>
  <c r="L11" i="173" l="1"/>
  <c r="L9" i="173"/>
  <c r="K11" i="173" l="1"/>
  <c r="K9" i="173"/>
  <c r="J11" i="173"/>
  <c r="I11" i="173"/>
  <c r="H11" i="173"/>
  <c r="G11" i="173"/>
  <c r="F11" i="173"/>
  <c r="E11" i="173"/>
  <c r="D11" i="173"/>
  <c r="C11" i="173"/>
  <c r="B11" i="173"/>
  <c r="J9" i="173"/>
  <c r="I9" i="173"/>
  <c r="H9" i="173"/>
  <c r="G9" i="173"/>
  <c r="F9" i="173"/>
  <c r="E9" i="173"/>
  <c r="D9" i="173"/>
  <c r="C9" i="173"/>
  <c r="B9" i="173"/>
  <c r="F11" i="100" l="1"/>
  <c r="J15" i="96"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C21" i="97" l="1"/>
  <c r="F32" i="116" l="1"/>
  <c r="H25" i="116"/>
  <c r="D20" i="96"/>
  <c r="F15" i="116" l="1"/>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E20" i="68" l="1"/>
  <c r="E21" i="68"/>
  <c r="E22" i="68"/>
  <c r="E23" i="68"/>
  <c r="E24" i="68"/>
  <c r="E25" i="68"/>
  <c r="E26" i="68"/>
  <c r="E27" i="68"/>
  <c r="E28" i="68"/>
  <c r="E29" i="68"/>
  <c r="E30" i="68"/>
  <c r="C11" i="68" l="1"/>
  <c r="C41" i="97" l="1"/>
  <c r="C35" i="97" l="1"/>
  <c r="G13" i="132" l="1"/>
  <c r="G12" i="132"/>
  <c r="G11" i="132"/>
  <c r="G10" i="132"/>
  <c r="D20" i="147" l="1"/>
  <c r="D20" i="155" l="1"/>
  <c r="E14" i="133" l="1"/>
  <c r="E28" i="155" l="1"/>
  <c r="G21" i="132" l="1"/>
  <c r="G20" i="132"/>
  <c r="G19" i="132"/>
  <c r="G18" i="132"/>
  <c r="G17" i="132"/>
  <c r="G16" i="132"/>
  <c r="G15" i="132"/>
  <c r="G14" i="132"/>
  <c r="D34" i="115" l="1"/>
  <c r="D11" i="115"/>
  <c r="D11" i="124"/>
  <c r="G50" i="115" l="1"/>
  <c r="G52" i="115"/>
  <c r="G49" i="115"/>
  <c r="G51" i="115"/>
  <c r="G53" i="115"/>
  <c r="G26" i="115"/>
  <c r="G30" i="115"/>
  <c r="G25" i="115"/>
  <c r="G27" i="115"/>
  <c r="G28" i="115"/>
  <c r="G29" i="115"/>
  <c r="G26" i="124"/>
  <c r="G28" i="124"/>
  <c r="G30" i="124"/>
  <c r="G27" i="124"/>
  <c r="G25" i="124"/>
  <c r="G29" i="124"/>
  <c r="G28" i="155"/>
  <c r="E32" i="116"/>
  <c r="C20" i="147"/>
  <c r="C20" i="146"/>
  <c r="D20" i="146"/>
  <c r="C20" i="155"/>
  <c r="C20" i="96"/>
  <c r="C34" i="115"/>
  <c r="C11" i="115"/>
  <c r="C1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D23" i="120"/>
  <c r="D24" i="127"/>
  <c r="E10" i="133"/>
  <c r="E12" i="133"/>
  <c r="E13" i="133"/>
  <c r="E15" i="133"/>
  <c r="E16" i="133"/>
  <c r="E17" i="133"/>
  <c r="E18" i="133"/>
  <c r="E19" i="133"/>
  <c r="E20" i="133"/>
  <c r="E21" i="133"/>
  <c r="F13" i="100" l="1"/>
  <c r="E22" i="133"/>
  <c r="E11" i="133"/>
  <c r="E12" i="115"/>
  <c r="E17" i="115"/>
  <c r="E12" i="124"/>
  <c r="E13" i="124"/>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<sst xmlns="http://schemas.openxmlformats.org/spreadsheetml/2006/main" count="1669" uniqueCount="498">
  <si>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</si>
  <si>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</si>
  <si>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</si>
  <si>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</si>
  <si>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</si>
  <si>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</si>
  <si>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</si>
  <si>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</si>
  <si>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</si>
  <si>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</si>
  <si>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</si>
  <si>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</si>
  <si>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</si>
  <si>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</si>
  <si>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</si>
  <si>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</si>
  <si>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</si>
  <si>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</si>
  <si>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</si>
  <si>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</si>
  <si>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</si>
  <si>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</si>
  <si>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</si>
  <si>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</si>
  <si>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</si>
  <si>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</si>
  <si>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</si>
  <si>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</si>
  <si>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</si>
  <si>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</si>
  <si>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</si>
  <si>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</si>
  <si>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</si>
  <si>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</si>
  <si>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</si>
  <si>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</si>
  <si>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</si>
  <si>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</si>
  <si>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</si>
  <si>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</si>
  <si>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</si>
  <si>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</si>
  <si>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</si>
  <si>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</si>
  <si>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</si>
  <si>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</si>
  <si>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</si>
  <si>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</si>
  <si>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</si>
  <si>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</si>
  <si>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</si>
  <si>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</si>
  <si>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</si>
  <si>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</si>
  <si>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</si>
  <si>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</si>
  <si>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</si>
  <si>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</si>
  <si>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</si>
  <si>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</si>
  <si>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</si>
  <si>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</si>
  <si>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</si>
  <si>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</si>
  <si>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</si>
  <si>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</si>
  <si>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</si>
  <si>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</si>
  <si>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</si>
  <si>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</si>
  <si>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</si>
  <si>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</si>
  <si>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</si>
  <si>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</si>
  <si>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</si>
  <si>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</si>
  <si>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</si>
  <si>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</si>
  <si>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</si>
  <si>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</si>
  <si>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</si>
  <si>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</si>
  <si>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</si>
  <si>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</si>
  <si>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</si>
  <si>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</si>
  <si>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</si>
  <si>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</si>
  <si>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</si>
  <si>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</si>
  <si>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</si>
  <si>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</si>
  <si>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</si>
  <si>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</si>
  <si>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</si>
  <si>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</si>
  <si>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</si>
  <si>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</si>
  <si>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</si>
  <si>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</si>
  <si>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</si>
  <si>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</si>
  <si>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</si>
  <si>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</si>
  <si>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</si>
  <si>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</si>
  <si>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</si>
  <si>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</si>
  <si>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</si>
  <si>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</si>
  <si>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</si>
  <si>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</si>
  <si>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</si>
  <si>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</si>
  <si>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</si>
  <si>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</si>
  <si>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</si>
  <si>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</si>
  <si>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</si>
  <si>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</si>
  <si>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</si>
  <si>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</si>
  <si>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</si>
  <si>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</si>
  <si>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</si>
  <si>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</si>
  <si>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</si>
  <si>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</si>
  <si>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</si>
  <si>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</si>
  <si>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</si>
  <si>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</si>
  <si>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</si>
  <si>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</si>
  <si>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</si>
  <si>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</si>
  <si>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</si>
  <si>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</si>
  <si>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</si>
  <si>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</si>
  <si>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</si>
  <si>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</si>
  <si>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</si>
  <si>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</si>
  <si>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</si>
  <si>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</si>
  <si>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</si>
  <si>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</si>
  <si>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</si>
  <si>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</si>
  <si>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</si>
  <si>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</si>
  <si>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</si>
  <si>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</si>
  <si>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</si>
  <si>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</si>
  <si>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</si>
  <si>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</si>
  <si>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</si>
  <si>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</si>
  <si>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</si>
  <si>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</si>
  <si>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</si>
  <si>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</si>
  <si>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</si>
  <si>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</si>
  <si>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</si>
  <si>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</si>
  <si>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</si>
  <si>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</si>
  <si>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</si>
  <si>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</si>
  <si>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</si>
  <si>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</si>
  <si>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</si>
  <si>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</si>
  <si>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</si>
  <si>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</si>
  <si>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</si>
  <si>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</si>
  <si>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</si>
  <si>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</si>
  <si>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</si>
  <si>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</si>
  <si>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</si>
  <si>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</si>
  <si>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</si>
  <si>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</si>
  <si>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</si>
  <si>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</si>
  <si>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</si>
  <si>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</si>
  <si>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</si>
  <si>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</si>
  <si>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</si>
  <si>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</si>
  <si>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</si>
  <si>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</si>
  <si>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</si>
  <si>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</si>
  <si>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</si>
  <si>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</si>
  <si>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</si>
  <si>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</si>
  <si>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</si>
  <si>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</si>
  <si>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</si>
  <si>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</si>
  <si>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</si>
  <si>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</si>
  <si>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</si>
  <si>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</si>
  <si>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</si>
  <si>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</si>
  <si>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</si>
  <si>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</si>
  <si>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</si>
  <si>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</si>
  <si>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</si>
  <si>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</si>
  <si>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</si>
  <si>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</si>
  <si>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</si>
  <si>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</si>
  <si>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</si>
  <si>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</si>
  <si>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</si>
  <si>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</si>
  <si>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</si>
  <si>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</si>
  <si>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</si>
  <si>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</si>
  <si>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</si>
  <si>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</si>
  <si>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</si>
  <si>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</si>
  <si>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</si>
  <si>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</si>
  <si>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</si>
  <si>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</si>
  <si>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</si>
  <si>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</si>
  <si>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</si>
  <si>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</si>
  <si>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</si>
  <si>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</si>
  <si>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</si>
  <si>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</si>
  <si>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</si>
  <si>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</si>
  <si>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</si>
  <si>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</si>
  <si>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</si>
  <si>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</si>
  <si>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</si>
  <si>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</si>
  <si>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</si>
  <si>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</si>
  <si>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</si>
  <si>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</si>
  <si>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</si>
  <si>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</si>
  <si>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</si>
  <si>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</si>
  <si>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</si>
  <si>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</si>
  <si>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</si>
  <si>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</si>
  <si>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</si>
  <si>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</si>
  <si>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</si>
  <si>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</si>
  <si>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</si>
  <si>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</si>
  <si>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</si>
  <si>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</si>
  <si>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</si>
  <si>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</si>
  <si>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</si>
  <si>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</si>
  <si>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</si>
  <si>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</si>
  <si>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</si>
  <si>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</si>
  <si>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</si>
  <si>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</si>
  <si>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</si>
  <si>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</si>
  <si>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</si>
  <si>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</si>
  <si>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</si>
  <si>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</si>
  <si>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</si>
  <si>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</si>
  <si>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</si>
  <si>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</si>
  <si>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</si>
  <si>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</si>
  <si>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</si>
  <si>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</si>
  <si>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</si>
  <si>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</si>
  <si>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</si>
  <si>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</si>
  <si>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</si>
  <si>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</si>
  <si>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</si>
  <si>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</si>
  <si>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</si>
  <si>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</si>
  <si>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</si>
  <si>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</si>
  <si>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</si>
  <si>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</si>
  <si>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</si>
  <si>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</si>
  <si>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</si>
  <si>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</si>
  <si>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</si>
  <si>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</si>
  <si>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</si>
  <si>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</si>
  <si>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</si>
  <si>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</si>
  <si>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</si>
  <si>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</si>
  <si>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</si>
  <si>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</si>
  <si>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</si>
  <si>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</si>
  <si>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</si>
  <si>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</si>
  <si>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</si>
  <si>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</si>
  <si>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</si>
  <si>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</si>
  <si>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</si>
  <si>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</si>
  <si>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</si>
  <si>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</si>
  <si>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</si>
  <si>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</si>
  <si>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</si>
  <si>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</si>
  <si>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</si>
  <si>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</si>
  <si>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</si>
  <si>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</si>
  <si>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</si>
  <si>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</si>
  <si>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</si>
  <si>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</si>
  <si>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</si>
  <si>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</si>
  <si>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</si>
  <si>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</si>
  <si>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</si>
  <si>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</si>
  <si>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</si>
  <si>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</si>
  <si>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</si>
  <si>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</si>
  <si>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</si>
  <si>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</si>
  <si>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</si>
  <si>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</si>
  <si>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</si>
  <si>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</si>
  <si>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</si>
  <si>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</si>
  <si>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</si>
  <si>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</si>
  <si>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</si>
  <si>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</si>
  <si>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</si>
  <si>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</si>
  <si>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</si>
  <si>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</si>
  <si>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</si>
  <si>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</si>
  <si>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</si>
  <si>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</si>
  <si>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</si>
  <si>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</si>
  <si>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</si>
  <si>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</si>
  <si>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</si>
  <si>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</si>
  <si>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</si>
  <si>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</si>
  <si>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</si>
  <si>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</si>
  <si>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</si>
  <si>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</si>
  <si>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</si>
  <si>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</si>
  <si>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</si>
  <si>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</si>
  <si>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</si>
  <si>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</si>
  <si>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</si>
  <si>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</si>
  <si>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</si>
  <si>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</si>
  <si>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</si>
  <si>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</si>
  <si>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</si>
  <si>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</si>
  <si>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</si>
  <si>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</si>
  <si>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</si>
  <si>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</si>
  <si>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</si>
  <si>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</si>
  <si>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</si>
  <si>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</si>
  <si>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</si>
  <si>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</si>
  <si>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</si>
  <si>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</si>
  <si>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</si>
  <si>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</si>
  <si>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</si>
  <si>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</si>
  <si>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</si>
  <si>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</si>
  <si>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</si>
  <si>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</si>
  <si>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</si>
  <si>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</si>
  <si>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</si>
  <si>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</si>
  <si>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</si>
  <si>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</si>
  <si>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</si>
  <si>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</si>
  <si>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</si>
  <si>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</si>
  <si>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</si>
  <si>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</si>
  <si>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</si>
  <si>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</si>
  <si>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</si>
  <si>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</si>
  <si>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</si>
  <si>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</si>
  <si>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</si>
  <si>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</si>
  <si>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</si>
  <si>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</si>
  <si>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</si>
  <si>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</si>
  <si>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</si>
  <si>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</si>
  <si>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</si>
  <si>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</si>
  <si>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</si>
  <si>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</si>
  <si>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</si>
  <si>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</si>
  <si>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</si>
  <si>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</si>
  <si>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</si>
  <si>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</si>
  <si>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</si>
  <si>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</si>
  <si>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</si>
  <si>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</si>
  <si>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</si>
  <si>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</si>
  <si>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</si>
  <si>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</si>
  <si>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</si>
  <si>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</si>
  <si>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</si>
  <si>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Janar - Maj 2022</t>
  </si>
  <si>
    <t>January - May 2022</t>
  </si>
  <si>
    <t>Publikuar_Qershor. 2022</t>
  </si>
  <si>
    <t>Published_June. 2022</t>
  </si>
  <si>
    <t>Janar - Maj / January - May</t>
  </si>
  <si>
    <t>2. Në kuadër të aktivitetit jo-jetë për periudhën raportuese Janar - Maj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</si>
  <si>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May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</si>
  <si>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 - Maj 2022 tregu i sigurimeve ka pasur një rritje prej 15.22% krahasuar me periudhën e njëjtë të vitit 2021. Volumi i primeve të shkruara bruto në krahasim me periudhën paraprake është rritur për 6,440,584 euro më shumë duke arritur gjithsej shumën prej 48,761,735 euro.</t>
  </si>
  <si>
    <t>Numri i kontratave arriti në 422,125 duke shënuar një rritje për 17.60% krahasuar me periudhën e njëjtë Janar - Maj të vitit 2021.</t>
  </si>
  <si>
    <t>Volumi i primeve të shkruara bruto në veprimtarinë e Jo-Jetës arriti shumën 45,829,054 euro duke shënuar një rritje në masën prej 12.97% krahasuar me periudhën Janar - Maj 2021.</t>
  </si>
  <si>
    <t>Numri i kontratave në sigurimin e Jo-Jetës arriti në 404,928 duke shënuar një rritje në masën prej 16.46% më shumë krahasuar me periudhën e njëjtë Janar - Maj 2021.</t>
  </si>
  <si>
    <t>Volumi i primeve të shkruara bruto në veprimtarinë e Jetës arriti shumën 2,932,681 euro duke shënuar një rritje në masën prej 67.23% krahasuar me periudhën e njëjtë të vitit paraprak.</t>
  </si>
  <si>
    <t>Numri i kontratave në sigurimin e Jetës arriti në 17,197 duke shënuar një rritje në masën 52.78% më shumë krahasuar me periudhën Janar - Maj 2021.</t>
  </si>
  <si>
    <t>Gjatë periudhës Janar - Maj 2022, janë paguar gjithsej 25,314,561 euro dëme ose 4.76% më shumë se gjatë periudhës së njëjtë Janar - Maj 2021.</t>
  </si>
  <si>
    <t>Numri i dëmeve të paguara gjatë periudhës Janar - Maj 2022 në krahasim me periudhën e njëjtë të vitit paraprak është rritur për 9,080 dëme duke arritur në 70,671 nga të cilat 70,466 dëme janë paguar nga kompanitë e sigurimit të Jo-Jetës dhe 205 nga kompanitë e sigurimit të Jetës.</t>
  </si>
  <si>
    <t xml:space="preserve">During the period of January - May 2022 the insurance market experienced an increase by 15.22% compared to January - May 2021. Gross insurance premiums amount to euro 48,761,735 increasing by euro 6,440,584 comparing with same period of the previous year. </t>
  </si>
  <si>
    <t>The number of insurance policies reached 422,125 which indicates an increase of 17.60% more compared to the same period of January - May 2021.</t>
  </si>
  <si>
    <t>Gross insurance premiums in Non-Life insurance business reached the value of euro 45,829,054 which indicate an increase by 12.97% compared with January - May 2021.</t>
  </si>
  <si>
    <t>The number of Non-Life insurance policies reached 404,928 which are 16.46% more than in the same period of January - May 2021.</t>
  </si>
  <si>
    <t>Gross insurance premiums in Life insurance business reached the value of euro 2,932,681 which indicate an increase by 67.23% compared to the same period of last year, respectively January - May 2021.</t>
  </si>
  <si>
    <t>The number of Life insurance policies reached 17,197 which indicate an increase by 52.78% more compared to the same period of 2021.</t>
  </si>
  <si>
    <t xml:space="preserve">During the period of January - May 2022, the paid claims are in the amount to euro 25,314,561 or 4.76% less than in the same period of 2021.
</t>
  </si>
  <si>
    <t xml:space="preserve">During the period of January - May 2022 compared to the same period of last year there is an increase of 9,080 in the number of paid claims, which reached the number of 70,671 paid claims. The Non-Life insurers paid 70,466 claims and Life insurers paid 205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</si>
</sst>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 numFmtId="174" formatCode="#,##0\ ;\-#,##0\ ;&quot; -&quot;#\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i/>
      <sz val="11"/>
      <color rgb="FF7F7F7F"/>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0">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51">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NumberFormat="0" applyFill="0" applyBorder="0" applyAlignment="0" applyProtection="0"/>
  </cellStyleXfs>
  <cellXfs count="591">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3" xfId="0" applyFont="1" applyFill="1" applyBorder="1" applyAlignment="1" applyProtection="1">
      <alignment horizontal="center"/>
      <protection locked="0"/>
    </xf>
    <xf numFmtId="0" fontId="88" fillId="12" borderId="64"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174" fontId="0" fillId="0" borderId="0" xfId="50" applyNumberFormat="1" applyFont="1"/>
    <xf numFmtId="0" fontId="88" fillId="12" borderId="23" xfId="0" applyFont="1" applyFill="1" applyBorder="1" applyAlignment="1" applyProtection="1">
      <alignment horizontal="center"/>
      <protection locked="0"/>
    </xf>
    <xf numFmtId="0" fontId="88" fillId="12" borderId="68"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9" xfId="0" applyFont="1" applyFill="1" applyBorder="1" applyAlignment="1" applyProtection="1">
      <alignment horizontal="center" vertical="center" wrapText="1"/>
      <protection locked="0"/>
    </xf>
    <xf numFmtId="0" fontId="88" fillId="12" borderId="62"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1">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Explanatory Text" xfId="50" builtinId="53"/>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1753725.9478958608</c:v>
                </c:pt>
                <c:pt idx="1">
                  <c:v>2932680.635781941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40567425.155685969</c:v>
                </c:pt>
                <c:pt idx="1">
                  <c:v>45829054.079035208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457670.47000000003</c:v>
                </c:pt>
                <c:pt idx="1">
                  <c:v>427750.82999999996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23706798.274999999</c:v>
                </c:pt>
                <c:pt idx="1">
                  <c:v>24886809.934999999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40043206464890496"/>
              <c:y val="0.73367825014936927"/>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Qershor/June</c:v>
                </c:pt>
                <c:pt idx="1">
                  <c:v>Korrik/Jule</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'F24'!$B$8:$M$8</c:f>
              <c:numCache>
                <c:formatCode>_-* #,##0_-;\-* #,##0_-;_-* "-"??_-;_-@_-</c:formatCode>
                <c:ptCount val="12"/>
                <c:pt idx="0">
                  <c:v>42680</c:v>
                </c:pt>
                <c:pt idx="1">
                  <c:v>40896</c:v>
                </c:pt>
                <c:pt idx="2">
                  <c:v>39919</c:v>
                </c:pt>
                <c:pt idx="3">
                  <c:v>36914</c:v>
                </c:pt>
                <c:pt idx="4">
                  <c:v>32493</c:v>
                </c:pt>
                <c:pt idx="5">
                  <c:v>35855</c:v>
                </c:pt>
                <c:pt idx="6">
                  <c:v>36098</c:v>
                </c:pt>
                <c:pt idx="7">
                  <c:v>30924</c:v>
                </c:pt>
                <c:pt idx="8">
                  <c:v>28000</c:v>
                </c:pt>
                <c:pt idx="9">
                  <c:v>30779</c:v>
                </c:pt>
                <c:pt idx="10">
                  <c:v>23408</c:v>
                </c:pt>
                <c:pt idx="11">
                  <c:v>32066</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Qershor/June</c:v>
                </c:pt>
                <c:pt idx="1">
                  <c:v>Korrik/Jule</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'F24'!$B$9:$M$9</c:f>
              <c:numCache>
                <c:formatCode>#,##0.00_);[Red]\(#,##0.00\)</c:formatCode>
                <c:ptCount val="12"/>
                <c:pt idx="0">
                  <c:v>0</c:v>
                </c:pt>
                <c:pt idx="1">
                  <c:v>-4.1799437675726363</c:v>
                </c:pt>
                <c:pt idx="2">
                  <c:v>-2.3889866979655672</c:v>
                </c:pt>
                <c:pt idx="3">
                  <c:v>-7.527743680953936</c:v>
                </c:pt>
                <c:pt idx="4">
                  <c:v>-11.976485886113675</c:v>
                </c:pt>
                <c:pt idx="5">
                  <c:v>10.346843935616912</c:v>
                </c:pt>
                <c:pt idx="6">
                  <c:v>0.67772974480546644</c:v>
                </c:pt>
                <c:pt idx="7">
                  <c:v>-14.333204055626346</c:v>
                </c:pt>
                <c:pt idx="8">
                  <c:v>-9.4554391411201699</c:v>
                </c:pt>
                <c:pt idx="9">
                  <c:v>9.925000000000006</c:v>
                </c:pt>
                <c:pt idx="10">
                  <c:v>-23.948146463497842</c:v>
                </c:pt>
                <c:pt idx="11">
                  <c:v>36.987354750512644</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Qershor/June</c:v>
                </c:pt>
                <c:pt idx="1">
                  <c:v>Korrik/Jule</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'F24'!$B$10:$M$10</c:f>
              <c:numCache>
                <c:formatCode>_-* #,##0_-;\-* #,##0_-;_-* "-"??_-;_-@_-</c:formatCode>
                <c:ptCount val="12"/>
                <c:pt idx="0">
                  <c:v>6506887.0763999997</c:v>
                </c:pt>
                <c:pt idx="1">
                  <c:v>6112291.4605</c:v>
                </c:pt>
                <c:pt idx="2">
                  <c:v>5823400.1454999996</c:v>
                </c:pt>
                <c:pt idx="3">
                  <c:v>5519333.0543</c:v>
                </c:pt>
                <c:pt idx="4">
                  <c:v>4786749.8488999996</c:v>
                </c:pt>
                <c:pt idx="5">
                  <c:v>5351430.0999999996</c:v>
                </c:pt>
                <c:pt idx="6">
                  <c:v>5395572.5999999996</c:v>
                </c:pt>
                <c:pt idx="7">
                  <c:v>4535683.7799999993</c:v>
                </c:pt>
                <c:pt idx="8">
                  <c:v>4307268.82</c:v>
                </c:pt>
                <c:pt idx="9">
                  <c:v>4968029.8099999996</c:v>
                </c:pt>
                <c:pt idx="10">
                  <c:v>3794280.42</c:v>
                </c:pt>
                <c:pt idx="11">
                  <c:v>4958285.95</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Qershor/June</c:v>
                </c:pt>
                <c:pt idx="1">
                  <c:v>Korrik/Jule</c:v>
                </c:pt>
                <c:pt idx="2">
                  <c:v>Gusht/August</c:v>
                </c:pt>
                <c:pt idx="3">
                  <c:v>Shtator/September</c:v>
                </c:pt>
                <c:pt idx="4">
                  <c:v>Tetor/October</c:v>
                </c:pt>
                <c:pt idx="5">
                  <c:v>Nëntor/November</c:v>
                </c:pt>
                <c:pt idx="6">
                  <c:v>Dhjetor/December</c:v>
                </c:pt>
                <c:pt idx="7">
                  <c:v>Janar/January</c:v>
                </c:pt>
                <c:pt idx="8">
                  <c:v>Shkurt/February</c:v>
                </c:pt>
                <c:pt idx="9">
                  <c:v>Mars/March</c:v>
                </c:pt>
                <c:pt idx="10">
                  <c:v>Prill/April</c:v>
                </c:pt>
                <c:pt idx="11">
                  <c:v>Maj/May</c:v>
                </c:pt>
              </c:strCache>
            </c:strRef>
          </c:cat>
          <c:val>
            <c:numRef>
              <c:f>'F24'!$B$9:$M$9</c:f>
              <c:numCache>
                <c:formatCode>#,##0.00_);[Red]\(#,##0.00\)</c:formatCode>
                <c:ptCount val="12"/>
                <c:pt idx="0">
                  <c:v>0</c:v>
                </c:pt>
                <c:pt idx="1">
                  <c:v>-4.1799437675726363</c:v>
                </c:pt>
                <c:pt idx="2">
                  <c:v>-2.3889866979655672</c:v>
                </c:pt>
                <c:pt idx="3">
                  <c:v>-7.527743680953936</c:v>
                </c:pt>
                <c:pt idx="4">
                  <c:v>-11.976485886113675</c:v>
                </c:pt>
                <c:pt idx="5">
                  <c:v>10.346843935616912</c:v>
                </c:pt>
                <c:pt idx="6">
                  <c:v>0.67772974480546644</c:v>
                </c:pt>
                <c:pt idx="7">
                  <c:v>-14.333204055626346</c:v>
                </c:pt>
                <c:pt idx="8">
                  <c:v>-9.4554391411201699</c:v>
                </c:pt>
                <c:pt idx="9">
                  <c:v>9.925000000000006</c:v>
                </c:pt>
                <c:pt idx="10">
                  <c:v>-23.948146463497842</c:v>
                </c:pt>
                <c:pt idx="11">
                  <c:v>36.987354750512644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133337</xdr:rowOff>
    </xdr:from>
    <xdr:to>
      <xdr:col>4</xdr:col>
      <xdr:colOff>466725</xdr:colOff>
      <xdr:row>40</xdr:row>
      <xdr:rowOff>53673</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zoomScale="98" zoomScaleNormal="98" workbookViewId="0">
      <selection activeCell="B30" sqref="B30"/>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6" t="s">
        <v>347</v>
      </c>
      <c r="E2" s="526"/>
      <c r="F2" s="526"/>
      <c r="G2" s="526"/>
      <c r="H2" s="526"/>
      <c r="I2" s="526"/>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475</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476</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477</v>
      </c>
      <c r="C28" s="200"/>
      <c r="D28" s="200"/>
      <c r="E28" s="33"/>
      <c r="F28" s="33"/>
      <c r="G28" s="33"/>
      <c r="H28" s="33"/>
      <c r="I28" s="33"/>
      <c r="J28" s="33"/>
      <c r="K28" s="33"/>
    </row>
    <row r="29" spans="1:11">
      <c r="A29" s="33"/>
      <c r="B29" s="221" t="s">
        <v>478</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3" t="s">
        <v>59</v>
      </c>
      <c r="B1" s="533"/>
      <c r="D1" s="532"/>
      <c r="E1" s="532"/>
    </row>
    <row r="2" spans="1:5" ht="105" customHeight="1">
      <c r="A2" s="528" t="s">
        <v>445</v>
      </c>
      <c r="B2" s="528"/>
      <c r="D2" s="530"/>
      <c r="E2" s="530"/>
    </row>
    <row r="3" spans="1:5" ht="16.5" customHeight="1">
      <c r="A3" s="527" t="s">
        <v>5</v>
      </c>
      <c r="B3" s="527"/>
      <c r="D3" s="532"/>
      <c r="E3" s="532"/>
    </row>
    <row r="4" spans="1:5" ht="62.25" customHeight="1">
      <c r="A4" s="534" t="s">
        <v>290</v>
      </c>
      <c r="B4" s="535"/>
      <c r="D4" s="530"/>
      <c r="E4" s="530"/>
    </row>
    <row r="5" spans="1:5" ht="18.75" customHeight="1">
      <c r="A5" s="45"/>
      <c r="B5" s="45"/>
      <c r="D5" s="34"/>
      <c r="E5" s="34"/>
    </row>
    <row r="6" spans="1:5" ht="14.25" customHeight="1">
      <c r="A6" s="527" t="s">
        <v>98</v>
      </c>
      <c r="B6" s="537"/>
      <c r="C6" s="192"/>
      <c r="D6" s="536"/>
      <c r="E6" s="532"/>
    </row>
    <row r="7" spans="1:5" ht="15.75" customHeight="1">
      <c r="A7" s="528" t="s">
        <v>102</v>
      </c>
      <c r="B7" s="531"/>
      <c r="C7" s="192"/>
      <c r="D7" s="529"/>
      <c r="E7" s="530"/>
    </row>
    <row r="8" spans="1:5" ht="2.25" customHeight="1">
      <c r="A8" s="45"/>
      <c r="B8" s="193"/>
      <c r="C8" s="192"/>
      <c r="D8" s="194"/>
      <c r="E8" s="35"/>
    </row>
    <row r="9" spans="1:5" ht="14.25" customHeight="1">
      <c r="A9" s="527" t="s">
        <v>60</v>
      </c>
      <c r="B9" s="537"/>
      <c r="C9" s="192"/>
      <c r="D9" s="536"/>
      <c r="E9" s="532"/>
    </row>
    <row r="10" spans="1:5" ht="11.25" customHeight="1">
      <c r="A10" s="528" t="s">
        <v>61</v>
      </c>
      <c r="B10" s="531"/>
      <c r="C10" s="192"/>
      <c r="D10" s="529"/>
      <c r="E10" s="530"/>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8" t="s">
        <v>442</v>
      </c>
      <c r="C16" s="531"/>
      <c r="D16" s="197"/>
      <c r="E16" s="1"/>
    </row>
    <row r="17" spans="1:11" ht="13.5" customHeight="1">
      <c r="A17" s="46"/>
      <c r="B17" s="46" t="s">
        <v>292</v>
      </c>
      <c r="C17" s="164"/>
      <c r="E17" s="38"/>
    </row>
    <row r="18" spans="1:11" ht="13.5" customHeight="1">
      <c r="A18" s="46"/>
      <c r="B18" s="46" t="s">
        <v>443</v>
      </c>
      <c r="C18" s="164"/>
      <c r="E18" s="38"/>
    </row>
    <row r="19" spans="1:11" ht="15.75" customHeight="1">
      <c r="A19" s="527" t="s">
        <v>0</v>
      </c>
      <c r="B19" s="527"/>
    </row>
    <row r="20" spans="1:11" ht="66.75" customHeight="1">
      <c r="A20" s="528" t="s">
        <v>444</v>
      </c>
      <c r="B20" s="528"/>
    </row>
    <row r="21" spans="1:11" ht="27" customHeight="1">
      <c r="A21" s="528" t="s">
        <v>403</v>
      </c>
      <c r="B21" s="528"/>
      <c r="E21" s="39"/>
    </row>
    <row r="22" spans="1:11" ht="15.75">
      <c r="A22" s="527" t="s">
        <v>5</v>
      </c>
      <c r="B22" s="527"/>
    </row>
    <row r="23" spans="1:11" ht="45.75" customHeight="1">
      <c r="A23" s="528" t="s">
        <v>293</v>
      </c>
      <c r="B23" s="528"/>
    </row>
    <row r="24" spans="1:11" ht="3" customHeight="1">
      <c r="A24" s="47"/>
      <c r="B24" s="47"/>
      <c r="E24" s="42"/>
    </row>
    <row r="25" spans="1:11" ht="15.75">
      <c r="A25" s="527" t="s">
        <v>4</v>
      </c>
      <c r="B25" s="527"/>
    </row>
    <row r="26" spans="1:11">
      <c r="A26" s="528" t="s">
        <v>103</v>
      </c>
      <c r="B26" s="528"/>
    </row>
    <row r="27" spans="1:11" ht="3" customHeight="1">
      <c r="A27" s="48"/>
      <c r="B27" s="48"/>
    </row>
    <row r="28" spans="1:11" ht="12.75" customHeight="1">
      <c r="A28" s="527" t="s">
        <v>1</v>
      </c>
      <c r="B28" s="527"/>
      <c r="C28" s="40"/>
      <c r="F28" s="40"/>
      <c r="G28" s="40"/>
      <c r="H28" s="40"/>
      <c r="I28" s="40"/>
      <c r="J28" s="40"/>
      <c r="K28" s="40"/>
    </row>
    <row r="29" spans="1:11" ht="13.5" customHeight="1">
      <c r="A29" s="528" t="s">
        <v>2</v>
      </c>
      <c r="B29" s="528"/>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8" t="s">
        <v>439</v>
      </c>
      <c r="C35" s="531"/>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8" t="s">
        <v>298</v>
      </c>
      <c r="B38" s="538"/>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8" zoomScaleNormal="78" workbookViewId="0">
      <selection activeCell="E2" sqref="E2"/>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482</v>
      </c>
      <c r="C6" s="481"/>
      <c r="D6" s="479" t="s">
        <v>7</v>
      </c>
      <c r="E6" s="482" t="s">
        <v>490</v>
      </c>
      <c r="F6" s="539"/>
      <c r="G6" s="539"/>
      <c r="H6" s="539"/>
      <c r="I6" s="539"/>
      <c r="J6" s="539"/>
      <c r="K6" s="539"/>
      <c r="L6" s="539"/>
      <c r="M6" s="539"/>
      <c r="N6" s="539"/>
      <c r="O6" s="539"/>
      <c r="P6" s="539"/>
    </row>
    <row r="7" spans="1:16" ht="43.5" customHeight="1">
      <c r="A7" s="479" t="s">
        <v>7</v>
      </c>
      <c r="B7" s="483" t="s">
        <v>483</v>
      </c>
      <c r="C7" s="480"/>
      <c r="D7" s="479" t="s">
        <v>7</v>
      </c>
      <c r="E7" s="482" t="s">
        <v>491</v>
      </c>
      <c r="F7" s="539"/>
      <c r="G7" s="539"/>
      <c r="H7" s="539"/>
      <c r="I7" s="539"/>
      <c r="J7" s="539"/>
      <c r="K7" s="539"/>
      <c r="L7" s="539"/>
      <c r="M7" s="539"/>
      <c r="N7" s="539"/>
      <c r="O7" s="539"/>
      <c r="P7" s="539"/>
    </row>
    <row r="8" spans="1:16" ht="40.5" customHeight="1">
      <c r="A8" s="479" t="s">
        <v>7</v>
      </c>
      <c r="B8" s="480" t="s">
        <v>484</v>
      </c>
      <c r="C8" s="480"/>
      <c r="D8" s="479" t="s">
        <v>7</v>
      </c>
      <c r="E8" s="480" t="s">
        <v>492</v>
      </c>
      <c r="F8" s="539"/>
      <c r="G8" s="539"/>
      <c r="H8" s="539"/>
      <c r="I8" s="539"/>
      <c r="J8" s="539"/>
      <c r="K8" s="539"/>
      <c r="L8" s="539"/>
      <c r="M8" s="539"/>
      <c r="N8" s="539"/>
      <c r="O8" s="539"/>
      <c r="P8" s="539"/>
    </row>
    <row r="9" spans="1:16" ht="39.75" customHeight="1">
      <c r="A9" s="479" t="s">
        <v>7</v>
      </c>
      <c r="B9" s="480" t="s">
        <v>485</v>
      </c>
      <c r="C9" s="480"/>
      <c r="D9" s="479" t="s">
        <v>7</v>
      </c>
      <c r="E9" s="480" t="s">
        <v>493</v>
      </c>
      <c r="F9" s="539"/>
      <c r="G9" s="539"/>
      <c r="H9" s="539"/>
      <c r="I9" s="539"/>
      <c r="J9" s="539"/>
      <c r="K9" s="539"/>
      <c r="L9" s="539"/>
      <c r="M9" s="539"/>
      <c r="N9" s="539"/>
      <c r="O9" s="539"/>
      <c r="P9" s="539"/>
    </row>
    <row r="10" spans="1:16" ht="41.25" customHeight="1">
      <c r="A10" s="479" t="s">
        <v>7</v>
      </c>
      <c r="B10" s="480" t="s">
        <v>486</v>
      </c>
      <c r="C10" s="480"/>
      <c r="D10" s="479" t="s">
        <v>7</v>
      </c>
      <c r="E10" s="480" t="s">
        <v>494</v>
      </c>
      <c r="F10" s="539"/>
      <c r="G10" s="539"/>
      <c r="H10" s="539"/>
      <c r="I10" s="539"/>
      <c r="J10" s="539"/>
      <c r="K10" s="539"/>
      <c r="L10" s="539"/>
      <c r="M10" s="539"/>
      <c r="N10" s="539"/>
      <c r="O10" s="539"/>
      <c r="P10" s="539"/>
    </row>
    <row r="11" spans="1:16" ht="40.5" customHeight="1">
      <c r="A11" s="479" t="s">
        <v>7</v>
      </c>
      <c r="B11" s="480" t="s">
        <v>487</v>
      </c>
      <c r="C11" s="480"/>
      <c r="D11" s="479" t="s">
        <v>7</v>
      </c>
      <c r="E11" s="480" t="s">
        <v>495</v>
      </c>
      <c r="F11" s="539"/>
      <c r="G11" s="539"/>
      <c r="H11" s="539"/>
      <c r="I11" s="539"/>
      <c r="J11" s="539"/>
      <c r="K11" s="539"/>
      <c r="L11" s="539"/>
      <c r="M11" s="539"/>
      <c r="N11" s="539"/>
      <c r="O11" s="539"/>
      <c r="P11" s="539"/>
    </row>
    <row r="12" spans="1:16" ht="47.25">
      <c r="A12" s="479" t="s">
        <v>7</v>
      </c>
      <c r="B12" s="480" t="s">
        <v>488</v>
      </c>
      <c r="C12" s="480"/>
      <c r="D12" s="479" t="s">
        <v>7</v>
      </c>
      <c r="E12" s="480" t="s">
        <v>496</v>
      </c>
      <c r="F12" s="539"/>
      <c r="G12" s="539"/>
      <c r="H12" s="539"/>
      <c r="I12" s="539"/>
      <c r="J12" s="539"/>
      <c r="K12" s="539"/>
      <c r="L12" s="539"/>
      <c r="M12" s="539"/>
      <c r="N12" s="539"/>
      <c r="O12" s="539"/>
      <c r="P12" s="539"/>
    </row>
    <row r="13" spans="1:16" ht="47.25">
      <c r="A13" s="479" t="s">
        <v>7</v>
      </c>
      <c r="B13" s="480" t="s">
        <v>489</v>
      </c>
      <c r="C13" s="480"/>
      <c r="D13" s="479" t="s">
        <v>7</v>
      </c>
      <c r="E13" s="480" t="s">
        <v>497</v>
      </c>
      <c r="F13" s="539"/>
      <c r="G13" s="539"/>
      <c r="H13" s="539"/>
      <c r="I13" s="539"/>
      <c r="J13" s="539"/>
      <c r="K13" s="539"/>
      <c r="L13" s="539"/>
      <c r="M13" s="539"/>
      <c r="N13" s="539"/>
      <c r="O13" s="539"/>
      <c r="P13" s="53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B61" sqref="B61"/>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40" t="s">
        <v>206</v>
      </c>
      <c r="B1" s="540"/>
      <c r="C1" s="540"/>
      <c r="D1" s="540"/>
      <c r="E1" s="540"/>
      <c r="F1" s="540"/>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2" t="s">
        <v>54</v>
      </c>
      <c r="B2" s="542"/>
      <c r="C2" s="542"/>
      <c r="D2" s="542"/>
      <c r="E2" s="542"/>
      <c r="F2" s="542"/>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1" t="s">
        <v>134</v>
      </c>
      <c r="B3" s="541"/>
      <c r="C3" s="541"/>
      <c r="D3" s="541"/>
      <c r="E3" s="541"/>
      <c r="F3" s="541"/>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3" t="s">
        <v>11</v>
      </c>
      <c r="F6" s="544"/>
    </row>
    <row r="7" spans="1:33" ht="12" customHeight="1">
      <c r="A7" s="299" t="s">
        <v>12</v>
      </c>
      <c r="B7" s="543" t="s">
        <v>261</v>
      </c>
      <c r="C7" s="544"/>
      <c r="D7" s="410" t="s">
        <v>13</v>
      </c>
      <c r="E7" s="543" t="s">
        <v>13</v>
      </c>
      <c r="F7" s="544"/>
    </row>
    <row r="8" spans="1:33" ht="12" customHeight="1">
      <c r="A8" s="300" t="s">
        <v>15</v>
      </c>
      <c r="B8" s="546" t="s">
        <v>262</v>
      </c>
      <c r="C8" s="547"/>
      <c r="D8" s="334" t="s">
        <v>50</v>
      </c>
      <c r="E8" s="546" t="s">
        <v>17</v>
      </c>
      <c r="F8" s="547"/>
    </row>
    <row r="9" spans="1:33" ht="12" customHeight="1">
      <c r="A9" s="301"/>
      <c r="B9" s="297"/>
      <c r="C9" s="298"/>
      <c r="D9" s="334" t="s">
        <v>18</v>
      </c>
      <c r="E9" s="546" t="s">
        <v>18</v>
      </c>
      <c r="F9" s="547"/>
    </row>
    <row r="10" spans="1:33" ht="14.25" customHeight="1" thickBot="1">
      <c r="A10" s="65" t="s">
        <v>479</v>
      </c>
      <c r="B10" s="66">
        <v>2021</v>
      </c>
      <c r="C10" s="224">
        <v>2022</v>
      </c>
      <c r="D10" s="66" t="s">
        <v>474</v>
      </c>
      <c r="E10" s="66">
        <v>2021</v>
      </c>
      <c r="F10" s="224">
        <v>2022</v>
      </c>
    </row>
    <row r="11" spans="1:33" ht="15.75" thickBot="1">
      <c r="A11" s="545" t="s">
        <v>329</v>
      </c>
      <c r="B11" s="545"/>
      <c r="C11" s="545"/>
      <c r="D11" s="545"/>
      <c r="E11" s="545"/>
      <c r="F11" s="545"/>
    </row>
    <row r="12" spans="1:33" ht="13.5" customHeight="1">
      <c r="A12" s="69" t="s">
        <v>170</v>
      </c>
      <c r="B12" s="161">
        <v>1753725.9478958608</v>
      </c>
      <c r="C12" s="161">
        <v>2932680.635781941</v>
      </c>
      <c r="D12" s="223">
        <f>(C12/B12-1)*100</f>
        <v>67.225708172967529</v>
      </c>
      <c r="E12" s="87">
        <f>B12/B15*100</f>
        <v>4.1438521924972758</v>
      </c>
      <c r="F12" s="87">
        <f>C12/C15*100</f>
        <v>6.0143074337566418</v>
      </c>
      <c r="I12" s="493"/>
    </row>
    <row r="13" spans="1:33" ht="18" customHeight="1">
      <c r="A13" s="71" t="s">
        <v>259</v>
      </c>
      <c r="B13" s="429">
        <v>40567425.155685969</v>
      </c>
      <c r="C13" s="210">
        <v>45829054.079035208</v>
      </c>
      <c r="D13" s="223">
        <f>(C13/B13-1)*100</f>
        <v>12.970083516902143</v>
      </c>
      <c r="E13" s="90">
        <f>B13/B15*100</f>
        <v>95.856147807502722</v>
      </c>
      <c r="F13" s="90">
        <f>C13/C15*100</f>
        <v>93.985692566243344</v>
      </c>
      <c r="I13" s="493"/>
      <c r="J13" s="492"/>
    </row>
    <row r="14" spans="1:33" ht="13.5" customHeight="1">
      <c r="A14" s="72" t="s">
        <v>235</v>
      </c>
      <c r="B14" s="210"/>
      <c r="C14" s="210"/>
      <c r="D14" s="223"/>
      <c r="E14" s="90"/>
      <c r="F14" s="90"/>
      <c r="I14" s="493"/>
    </row>
    <row r="15" spans="1:33" ht="15">
      <c r="A15" s="307" t="s">
        <v>8</v>
      </c>
      <c r="B15" s="308">
        <f>SUM(B12:B14)</f>
        <v>42321151.103581831</v>
      </c>
      <c r="C15" s="308">
        <f>SUM(C12:C14)</f>
        <v>48761734.714817151</v>
      </c>
      <c r="D15" s="309">
        <f>(C15/B15-1)*100</f>
        <v>15.21835640876561</v>
      </c>
      <c r="E15" s="310">
        <f>SUM(E12:E14)</f>
        <v>100</v>
      </c>
      <c r="F15" s="310">
        <f>SUM(F12:F14)</f>
        <v>99.999999999999986</v>
      </c>
      <c r="H15" s="68"/>
      <c r="I15" s="441"/>
    </row>
    <row r="16" spans="1:33" ht="12.75" thickBot="1">
      <c r="A16" s="73"/>
      <c r="B16" s="74"/>
      <c r="C16" s="279"/>
      <c r="D16" s="430"/>
      <c r="E16" s="75"/>
      <c r="F16" s="75"/>
    </row>
    <row r="17" spans="1:33" ht="14.25" customHeight="1" thickBot="1">
      <c r="A17" s="545" t="s">
        <v>326</v>
      </c>
      <c r="B17" s="545"/>
      <c r="C17" s="545"/>
      <c r="D17" s="545"/>
      <c r="E17" s="545"/>
      <c r="F17" s="545"/>
    </row>
    <row r="18" spans="1:33" ht="16.5" customHeight="1">
      <c r="A18" s="69" t="s">
        <v>169</v>
      </c>
      <c r="B18" s="161">
        <v>457670.47000000003</v>
      </c>
      <c r="C18" s="161">
        <v>427750.82999999996</v>
      </c>
      <c r="D18" s="223">
        <f>(C18/B18-1)*100</f>
        <v>-6.5373761169253637</v>
      </c>
      <c r="E18" s="87">
        <f>B18/$B$21*100</f>
        <v>1.8939810960863734</v>
      </c>
      <c r="F18" s="87">
        <f>C18/$C$21*100</f>
        <v>1.6897422553402934</v>
      </c>
      <c r="I18" s="493"/>
      <c r="J18" s="494"/>
    </row>
    <row r="19" spans="1:33" ht="20.25" customHeight="1">
      <c r="A19" s="71" t="s">
        <v>259</v>
      </c>
      <c r="B19" s="210">
        <v>23706798.274999999</v>
      </c>
      <c r="C19" s="210">
        <v>24886809.934999999</v>
      </c>
      <c r="D19" s="223">
        <f>(C19/B19-1)*100</f>
        <v>4.9775243637365518</v>
      </c>
      <c r="E19" s="90">
        <f>B19/$B$21*100</f>
        <v>98.106018903913622</v>
      </c>
      <c r="F19" s="90">
        <f>C19/$C$21*100</f>
        <v>98.310257744659708</v>
      </c>
      <c r="I19" s="493"/>
      <c r="J19" s="494"/>
    </row>
    <row r="20" spans="1:33" ht="16.5" customHeight="1">
      <c r="A20" s="72" t="s">
        <v>235</v>
      </c>
      <c r="B20" s="210"/>
      <c r="C20" s="210"/>
      <c r="D20" s="223"/>
      <c r="E20" s="90"/>
      <c r="F20" s="90"/>
    </row>
    <row r="21" spans="1:33" ht="15">
      <c r="A21" s="307" t="s">
        <v>8</v>
      </c>
      <c r="B21" s="308">
        <f>SUM(B18:B20)</f>
        <v>24164468.744999997</v>
      </c>
      <c r="C21" s="308">
        <f>SUM(C18:C20)</f>
        <v>25314560.764999997</v>
      </c>
      <c r="D21" s="309">
        <f>(C21/B21-1)*100</f>
        <v>4.7594343253996474</v>
      </c>
      <c r="E21" s="310">
        <v>100</v>
      </c>
      <c r="F21" s="311">
        <v>100</v>
      </c>
    </row>
    <row r="22" spans="1:33" ht="15">
      <c r="A22" s="77"/>
      <c r="B22" s="78"/>
      <c r="C22" s="225"/>
      <c r="D22" s="263"/>
      <c r="E22" s="79"/>
      <c r="F22" s="79"/>
    </row>
    <row r="23" spans="1:33" s="60" customFormat="1" ht="15.75" customHeight="1">
      <c r="A23" s="540" t="s">
        <v>55</v>
      </c>
      <c r="B23" s="540"/>
      <c r="C23" s="540"/>
      <c r="D23" s="540"/>
      <c r="E23" s="540"/>
      <c r="F23" s="540"/>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1" t="s">
        <v>135</v>
      </c>
      <c r="B24" s="541"/>
      <c r="C24" s="541"/>
      <c r="D24" s="541"/>
      <c r="E24" s="541"/>
      <c r="F24" s="541"/>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9" t="s">
        <v>11</v>
      </c>
      <c r="F26" s="549"/>
    </row>
    <row r="27" spans="1:33" ht="12" customHeight="1">
      <c r="A27" s="302" t="s">
        <v>12</v>
      </c>
      <c r="B27" s="549" t="s">
        <v>168</v>
      </c>
      <c r="C27" s="549"/>
      <c r="D27" s="411" t="s">
        <v>13</v>
      </c>
      <c r="E27" s="549" t="s">
        <v>13</v>
      </c>
      <c r="F27" s="549"/>
    </row>
    <row r="28" spans="1:33" ht="12" customHeight="1">
      <c r="A28" s="305" t="s">
        <v>15</v>
      </c>
      <c r="B28" s="550" t="s">
        <v>167</v>
      </c>
      <c r="C28" s="550"/>
      <c r="D28" s="412" t="s">
        <v>50</v>
      </c>
      <c r="E28" s="550" t="s">
        <v>17</v>
      </c>
      <c r="F28" s="550"/>
    </row>
    <row r="29" spans="1:33" ht="12" customHeight="1">
      <c r="A29" s="305"/>
      <c r="B29" s="303"/>
      <c r="C29" s="304"/>
      <c r="D29" s="412" t="s">
        <v>18</v>
      </c>
      <c r="E29" s="550" t="s">
        <v>18</v>
      </c>
      <c r="F29" s="550"/>
    </row>
    <row r="30" spans="1:33" ht="15" customHeight="1" thickBot="1">
      <c r="A30" s="65" t="str">
        <f>A10</f>
        <v>Janar - Maj / January - May</v>
      </c>
      <c r="B30" s="66">
        <v>2021</v>
      </c>
      <c r="C30" s="224">
        <v>2022</v>
      </c>
      <c r="D30" s="66" t="s">
        <v>474</v>
      </c>
      <c r="E30" s="66">
        <v>2021</v>
      </c>
      <c r="F30" s="224">
        <v>2022</v>
      </c>
    </row>
    <row r="31" spans="1:33" ht="15.75" thickBot="1">
      <c r="A31" s="545" t="s">
        <v>327</v>
      </c>
      <c r="B31" s="545"/>
      <c r="C31" s="545"/>
      <c r="D31" s="545"/>
      <c r="E31" s="545"/>
      <c r="F31" s="545"/>
    </row>
    <row r="32" spans="1:33" ht="15">
      <c r="A32" s="69" t="s">
        <v>169</v>
      </c>
      <c r="B32" s="161">
        <v>11256</v>
      </c>
      <c r="C32" s="161">
        <v>17197</v>
      </c>
      <c r="D32" s="223">
        <f>(C32/B32-1)*100</f>
        <v>52.780739161336164</v>
      </c>
      <c r="E32" s="87">
        <f>B32/$B$35*100</f>
        <v>3.1358826774242079</v>
      </c>
      <c r="F32" s="87">
        <f>C32/$C$35*100</f>
        <v>4.0739117559964466</v>
      </c>
      <c r="I32" s="493"/>
      <c r="J32" s="494"/>
    </row>
    <row r="33" spans="1:11" ht="15">
      <c r="A33" s="71" t="s">
        <v>259</v>
      </c>
      <c r="B33" s="210">
        <v>347686</v>
      </c>
      <c r="C33" s="210">
        <v>404928</v>
      </c>
      <c r="D33" s="223">
        <f>(C33/B33-1)*100</f>
        <v>16.46370575749383</v>
      </c>
      <c r="E33" s="90">
        <f>B33/$B$35*100</f>
        <v>96.864117322575794</v>
      </c>
      <c r="F33" s="90">
        <f>C33/$C$35*100</f>
        <v>95.926088244003552</v>
      </c>
      <c r="I33" s="493"/>
      <c r="J33" s="494"/>
      <c r="K33" s="493"/>
    </row>
    <row r="34" spans="1:11" ht="13.5" customHeight="1">
      <c r="A34" s="72" t="s">
        <v>235</v>
      </c>
      <c r="B34" s="91"/>
      <c r="C34" s="91">
        <v>0</v>
      </c>
      <c r="D34" s="223"/>
      <c r="E34" s="90">
        <v>0</v>
      </c>
      <c r="F34" s="90">
        <v>0</v>
      </c>
    </row>
    <row r="35" spans="1:11" ht="15">
      <c r="A35" s="307" t="s">
        <v>8</v>
      </c>
      <c r="B35" s="308">
        <f>SUM(B32:B34)</f>
        <v>358942</v>
      </c>
      <c r="C35" s="308">
        <f>SUM(C32:C34)</f>
        <v>422125</v>
      </c>
      <c r="D35" s="309">
        <f>(C35/B35-1)*100</f>
        <v>17.602565316959296</v>
      </c>
      <c r="E35" s="310">
        <f>SUM(E32:E34)</f>
        <v>100</v>
      </c>
      <c r="F35" s="311">
        <f>SUM(F32:F34)</f>
        <v>100</v>
      </c>
    </row>
    <row r="36" spans="1:11" ht="12.75" thickBot="1">
      <c r="A36" s="64"/>
      <c r="B36" s="84"/>
      <c r="C36" s="157"/>
      <c r="D36" s="264"/>
      <c r="E36" s="84"/>
      <c r="F36" s="84"/>
    </row>
    <row r="37" spans="1:11" ht="15.75" thickBot="1">
      <c r="A37" s="545" t="s">
        <v>328</v>
      </c>
      <c r="B37" s="545"/>
      <c r="C37" s="545"/>
      <c r="D37" s="545"/>
      <c r="E37" s="545"/>
      <c r="F37" s="545"/>
    </row>
    <row r="38" spans="1:11" ht="12.75" customHeight="1">
      <c r="A38" s="69" t="s">
        <v>170</v>
      </c>
      <c r="B38" s="161">
        <v>154</v>
      </c>
      <c r="C38" s="161">
        <v>205</v>
      </c>
      <c r="D38" s="223">
        <f>(C38/B38-1)*100</f>
        <v>33.116883116883123</v>
      </c>
      <c r="E38" s="87">
        <f>B38/B41*100</f>
        <v>0.25003653131139292</v>
      </c>
      <c r="F38" s="87">
        <f>C38/$C$39*100</f>
        <v>0.29092044390202365</v>
      </c>
      <c r="I38" s="493"/>
      <c r="J38" s="494"/>
    </row>
    <row r="39" spans="1:11" ht="15">
      <c r="A39" s="71" t="s">
        <v>259</v>
      </c>
      <c r="B39" s="210">
        <v>61437</v>
      </c>
      <c r="C39" s="210">
        <v>70466</v>
      </c>
      <c r="D39" s="223">
        <f>(C39/B39-1)*100</f>
        <v>14.69635561632241</v>
      </c>
      <c r="E39" s="90">
        <f>B39/B41*100</f>
        <v>99.749963468688605</v>
      </c>
      <c r="F39" s="90">
        <f>C39/$C$41*100</f>
        <v>99.70992344809045</v>
      </c>
      <c r="I39" s="493"/>
      <c r="J39" s="494"/>
    </row>
    <row r="40" spans="1:11" ht="15.75" customHeight="1">
      <c r="A40" s="72" t="s">
        <v>235</v>
      </c>
      <c r="B40" s="210"/>
      <c r="C40" s="210">
        <v>0</v>
      </c>
      <c r="D40" s="223"/>
      <c r="E40" s="90">
        <v>0</v>
      </c>
      <c r="F40" s="90">
        <v>0</v>
      </c>
    </row>
    <row r="41" spans="1:11" ht="15">
      <c r="A41" s="307" t="s">
        <v>8</v>
      </c>
      <c r="B41" s="308">
        <f>SUM(B38:B40)</f>
        <v>61591</v>
      </c>
      <c r="C41" s="308">
        <f>SUM(C38:C40)</f>
        <v>70671</v>
      </c>
      <c r="D41" s="309">
        <f>(C41/B41-1)*100</f>
        <v>14.742413664334064</v>
      </c>
      <c r="E41" s="310">
        <f>SUM(E38:E40)</f>
        <v>100</v>
      </c>
      <c r="F41" s="311">
        <f>SUM(F38:F40)</f>
        <v>100.00084389199247</v>
      </c>
      <c r="I41" s="441"/>
    </row>
    <row r="42" spans="1:11" ht="15">
      <c r="A42" s="77"/>
      <c r="B42" s="85"/>
      <c r="C42" s="226"/>
      <c r="D42" s="265"/>
      <c r="E42" s="86"/>
      <c r="F42" s="86"/>
    </row>
    <row r="43" spans="1:11" ht="12.75">
      <c r="A43" s="548" t="s">
        <v>150</v>
      </c>
      <c r="B43" s="548"/>
      <c r="C43" s="548" t="s">
        <v>151</v>
      </c>
      <c r="D43" s="548"/>
      <c r="E43" s="548"/>
      <c r="F43" s="548"/>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7" zoomScale="85" zoomScaleNormal="85" workbookViewId="0">
      <selection activeCell="E52" sqref="E52"/>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40"/>
      <c r="C1" s="540"/>
      <c r="D1" s="540"/>
      <c r="E1" s="540"/>
      <c r="F1" s="540"/>
      <c r="G1" s="540"/>
      <c r="H1" s="269"/>
      <c r="I1" s="59"/>
      <c r="J1" s="59"/>
      <c r="K1" s="59"/>
      <c r="L1" s="59"/>
      <c r="M1" s="59"/>
      <c r="N1" s="59"/>
      <c r="O1" s="59"/>
      <c r="P1" s="59"/>
      <c r="Q1" s="59"/>
      <c r="R1" s="59"/>
      <c r="S1" s="59"/>
      <c r="T1" s="59"/>
      <c r="U1" s="59"/>
      <c r="V1" s="59"/>
    </row>
    <row r="2" spans="1:22" s="60" customFormat="1" ht="15.75" customHeight="1">
      <c r="A2" s="540" t="s">
        <v>165</v>
      </c>
      <c r="B2" s="540"/>
      <c r="C2" s="540"/>
      <c r="D2" s="540"/>
      <c r="E2" s="540"/>
      <c r="F2" s="540"/>
      <c r="G2" s="540"/>
      <c r="H2" s="269"/>
      <c r="I2" s="59"/>
      <c r="J2" s="59"/>
      <c r="K2" s="59"/>
      <c r="L2" s="59"/>
      <c r="M2" s="59"/>
      <c r="N2" s="59"/>
      <c r="O2" s="59"/>
      <c r="P2" s="59"/>
      <c r="Q2" s="59"/>
      <c r="R2" s="59"/>
      <c r="S2" s="59"/>
      <c r="T2" s="59"/>
      <c r="U2" s="59"/>
      <c r="V2" s="59"/>
    </row>
    <row r="3" spans="1:22" s="60" customFormat="1" ht="15.75" customHeight="1">
      <c r="A3" s="541" t="s">
        <v>177</v>
      </c>
      <c r="B3" s="541"/>
      <c r="C3" s="541"/>
      <c r="D3" s="541"/>
      <c r="E3" s="541"/>
      <c r="F3" s="541"/>
      <c r="G3" s="541"/>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3" t="s">
        <v>11</v>
      </c>
      <c r="G5" s="549"/>
    </row>
    <row r="6" spans="1:22" ht="15.75" customHeight="1">
      <c r="A6" s="312" t="s">
        <v>46</v>
      </c>
      <c r="B6" s="302" t="s">
        <v>9</v>
      </c>
      <c r="C6" s="543" t="s">
        <v>261</v>
      </c>
      <c r="D6" s="544"/>
      <c r="E6" s="315" t="s">
        <v>13</v>
      </c>
      <c r="F6" s="543" t="s">
        <v>13</v>
      </c>
      <c r="G6" s="549"/>
    </row>
    <row r="7" spans="1:22" ht="13.5" customHeight="1">
      <c r="A7" s="316"/>
      <c r="B7" s="305" t="s">
        <v>178</v>
      </c>
      <c r="C7" s="546" t="s">
        <v>262</v>
      </c>
      <c r="D7" s="547"/>
      <c r="E7" s="306" t="s">
        <v>50</v>
      </c>
      <c r="F7" s="546" t="s">
        <v>17</v>
      </c>
      <c r="G7" s="550"/>
    </row>
    <row r="8" spans="1:22" ht="12" customHeight="1">
      <c r="A8" s="317"/>
      <c r="B8" s="305"/>
      <c r="C8" s="297"/>
      <c r="D8" s="314"/>
      <c r="E8" s="306" t="s">
        <v>18</v>
      </c>
      <c r="F8" s="546" t="s">
        <v>18</v>
      </c>
      <c r="G8" s="550"/>
    </row>
    <row r="9" spans="1:22" ht="16.5" customHeight="1" thickBot="1">
      <c r="A9" s="183"/>
      <c r="B9" s="65" t="str">
        <f>' F4'!A10</f>
        <v>Janar - Maj / January - May</v>
      </c>
      <c r="C9" s="66">
        <v>2021</v>
      </c>
      <c r="D9" s="224">
        <v>2022</v>
      </c>
      <c r="E9" s="66" t="s">
        <v>474</v>
      </c>
      <c r="F9" s="66">
        <v>2021</v>
      </c>
      <c r="G9" s="224">
        <v>2022</v>
      </c>
    </row>
    <row r="10" spans="1:22" ht="15.75" thickBot="1">
      <c r="A10" s="545" t="s">
        <v>330</v>
      </c>
      <c r="B10" s="545"/>
      <c r="C10" s="545"/>
      <c r="D10" s="545"/>
      <c r="E10" s="545"/>
      <c r="F10" s="545"/>
      <c r="G10" s="545"/>
    </row>
    <row r="11" spans="1:22" ht="12.75">
      <c r="A11" s="319" t="s">
        <v>252</v>
      </c>
      <c r="B11" s="318" t="s">
        <v>312</v>
      </c>
      <c r="C11" s="320">
        <f>SUM(C12:C30)</f>
        <v>1753725.947895861</v>
      </c>
      <c r="D11" s="320">
        <f>SUM(D12:D30)</f>
        <v>2932680.6357819387</v>
      </c>
      <c r="E11" s="321">
        <f>(D11/C11-1)*100</f>
        <v>67.225708172967401</v>
      </c>
      <c r="F11" s="322">
        <f>SUM(F12:F30)</f>
        <v>100.00000000000001</v>
      </c>
      <c r="G11" s="322">
        <f>SUM(G12:G30)</f>
        <v>100</v>
      </c>
      <c r="J11" s="441"/>
    </row>
    <row r="12" spans="1:22" ht="12.75">
      <c r="A12" s="247"/>
      <c r="B12" s="248" t="s">
        <v>348</v>
      </c>
      <c r="C12" s="88">
        <v>0</v>
      </c>
      <c r="D12" s="88">
        <v>0</v>
      </c>
      <c r="E12" s="89" t="e">
        <f>(D12/C12-1)*100</f>
        <v>#DIV/0!</v>
      </c>
      <c r="F12" s="174">
        <f>C12/C$31*100</f>
        <v>0</v>
      </c>
      <c r="G12" s="174">
        <f>D12/D$31*100</f>
        <v>0</v>
      </c>
      <c r="J12" s="441"/>
    </row>
    <row r="13" spans="1:22" ht="12.75">
      <c r="A13" s="249"/>
      <c r="B13" s="422" t="s">
        <v>313</v>
      </c>
      <c r="C13" s="88">
        <v>471272.48</v>
      </c>
      <c r="D13" s="88">
        <v>1368105.76614</v>
      </c>
      <c r="E13" s="89">
        <f>(D13/C13-1)*100</f>
        <v>190.30037275675423</v>
      </c>
      <c r="F13" s="174">
        <f>C13/C$31*100</f>
        <v>26.872641108232315</v>
      </c>
      <c r="G13" s="174">
        <f>D13/D$31*100</f>
        <v>46.650349494165866</v>
      </c>
      <c r="J13" s="441"/>
    </row>
    <row r="14" spans="1:22" ht="12.75">
      <c r="A14" s="249"/>
      <c r="B14" s="422" t="s">
        <v>372</v>
      </c>
      <c r="C14" s="88">
        <v>1041732.407895861</v>
      </c>
      <c r="D14" s="88">
        <v>1141431.669641939</v>
      </c>
      <c r="E14" s="89">
        <f t="shared" ref="E14:E18" si="0">(D14/C14-1)*100</f>
        <v>9.5705251166616989</v>
      </c>
      <c r="F14" s="174">
        <f t="shared" ref="F14:G29" si="1">C14/C$31*100</f>
        <v>59.401094517974293</v>
      </c>
      <c r="G14" s="174">
        <f t="shared" si="1"/>
        <v>38.921103638603313</v>
      </c>
      <c r="J14" s="441"/>
    </row>
    <row r="15" spans="1:22" ht="12.75">
      <c r="A15" s="249"/>
      <c r="B15" s="422" t="s">
        <v>373</v>
      </c>
      <c r="C15" s="88">
        <v>0</v>
      </c>
      <c r="D15" s="88">
        <v>0</v>
      </c>
      <c r="E15" s="89" t="e">
        <f t="shared" si="0"/>
        <v>#DIV/0!</v>
      </c>
      <c r="F15" s="174">
        <f t="shared" si="1"/>
        <v>0</v>
      </c>
      <c r="G15" s="174">
        <f t="shared" si="1"/>
        <v>0</v>
      </c>
      <c r="J15" s="441"/>
    </row>
    <row r="16" spans="1:22" ht="12.75">
      <c r="A16" s="249"/>
      <c r="B16" s="422" t="s">
        <v>374</v>
      </c>
      <c r="C16" s="88">
        <v>165327.90999999997</v>
      </c>
      <c r="D16" s="88">
        <v>348832.5</v>
      </c>
      <c r="E16" s="89">
        <f t="shared" si="0"/>
        <v>110.99432031772496</v>
      </c>
      <c r="F16" s="174">
        <f t="shared" si="1"/>
        <v>9.4272374881812162</v>
      </c>
      <c r="G16" s="174">
        <f t="shared" si="1"/>
        <v>11.894663733372763</v>
      </c>
      <c r="J16" s="441"/>
    </row>
    <row r="17" spans="1:10" ht="12.75">
      <c r="A17" s="249"/>
      <c r="B17" s="422" t="s">
        <v>375</v>
      </c>
      <c r="C17" s="88">
        <v>34214.71</v>
      </c>
      <c r="D17" s="88">
        <v>29402.9</v>
      </c>
      <c r="E17" s="89">
        <f t="shared" si="0"/>
        <v>-14.063570902690682</v>
      </c>
      <c r="F17" s="174">
        <f t="shared" si="1"/>
        <v>1.9509724447569001</v>
      </c>
      <c r="G17" s="174">
        <f t="shared" si="1"/>
        <v>1.0025946787813234</v>
      </c>
      <c r="J17" s="441"/>
    </row>
    <row r="18" spans="1:10" ht="12.75">
      <c r="A18" s="249"/>
      <c r="B18" s="250" t="s">
        <v>350</v>
      </c>
      <c r="C18" s="88">
        <v>0</v>
      </c>
      <c r="D18" s="88">
        <v>0</v>
      </c>
      <c r="E18" s="89" t="e">
        <f t="shared" si="0"/>
        <v>#DIV/0!</v>
      </c>
      <c r="F18" s="174">
        <f t="shared" si="1"/>
        <v>0</v>
      </c>
      <c r="G18" s="174">
        <f t="shared" si="1"/>
        <v>0</v>
      </c>
      <c r="J18" s="441"/>
    </row>
    <row r="19" spans="1:10" ht="12.75">
      <c r="A19" s="249"/>
      <c r="B19" s="250" t="s">
        <v>351</v>
      </c>
      <c r="C19" s="88">
        <v>20292.099999999999</v>
      </c>
      <c r="D19" s="88">
        <v>17526.57</v>
      </c>
      <c r="E19" s="89">
        <f>(D19/C19-1)*100</f>
        <v>-13.628604235145691</v>
      </c>
      <c r="F19" s="174">
        <f>C19/C$31*100</f>
        <v>1.1570850066024669</v>
      </c>
      <c r="G19" s="174">
        <f t="shared" si="1"/>
        <v>0.59762968344239442</v>
      </c>
      <c r="J19" s="441"/>
    </row>
    <row r="20" spans="1:10" ht="12.75">
      <c r="A20" s="249"/>
      <c r="B20" s="250" t="s">
        <v>352</v>
      </c>
      <c r="C20" s="88">
        <v>0</v>
      </c>
      <c r="D20" s="88">
        <v>0</v>
      </c>
      <c r="E20" s="89" t="e">
        <f t="shared" ref="E20:E30" si="2">(D20/C20-1)*100</f>
        <v>#DIV/0!</v>
      </c>
      <c r="F20" s="174">
        <f>C20/C$31*100</f>
        <v>0</v>
      </c>
      <c r="G20" s="174">
        <f t="shared" si="1"/>
        <v>0</v>
      </c>
      <c r="J20" s="441"/>
    </row>
    <row r="21" spans="1:10" ht="12.75">
      <c r="A21" s="251"/>
      <c r="B21" s="250" t="s">
        <v>353</v>
      </c>
      <c r="C21" s="113">
        <v>0</v>
      </c>
      <c r="D21" s="88">
        <v>0</v>
      </c>
      <c r="E21" s="89" t="e">
        <f t="shared" si="2"/>
        <v>#DIV/0!</v>
      </c>
      <c r="F21" s="174">
        <f t="shared" si="1"/>
        <v>0</v>
      </c>
      <c r="G21" s="174">
        <f t="shared" si="1"/>
        <v>0</v>
      </c>
      <c r="J21" s="441"/>
    </row>
    <row r="22" spans="1:10" ht="12.75">
      <c r="A22" s="251"/>
      <c r="B22" s="250" t="s">
        <v>354</v>
      </c>
      <c r="C22" s="88">
        <v>0</v>
      </c>
      <c r="D22" s="88">
        <v>0</v>
      </c>
      <c r="E22" s="89" t="e">
        <f t="shared" si="2"/>
        <v>#DIV/0!</v>
      </c>
      <c r="F22" s="174">
        <f t="shared" si="1"/>
        <v>0</v>
      </c>
      <c r="G22" s="174">
        <f t="shared" si="1"/>
        <v>0</v>
      </c>
      <c r="J22" s="441"/>
    </row>
    <row r="23" spans="1:10" ht="25.5">
      <c r="A23" s="251"/>
      <c r="B23" s="250" t="s">
        <v>355</v>
      </c>
      <c r="C23" s="88">
        <v>0</v>
      </c>
      <c r="D23" s="88">
        <v>0</v>
      </c>
      <c r="E23" s="89" t="e">
        <f t="shared" si="2"/>
        <v>#DIV/0!</v>
      </c>
      <c r="F23" s="174">
        <f t="shared" si="1"/>
        <v>0</v>
      </c>
      <c r="G23" s="174">
        <f t="shared" si="1"/>
        <v>0</v>
      </c>
      <c r="J23" s="441"/>
    </row>
    <row r="24" spans="1:10" ht="12.75">
      <c r="A24" s="251"/>
      <c r="B24" s="250" t="s">
        <v>356</v>
      </c>
      <c r="C24" s="88">
        <v>20886.34</v>
      </c>
      <c r="D24" s="88">
        <v>27381.229999999992</v>
      </c>
      <c r="E24" s="89">
        <f t="shared" si="2"/>
        <v>31.096352927319913</v>
      </c>
      <c r="F24" s="174">
        <f t="shared" si="1"/>
        <v>1.1909694342528063</v>
      </c>
      <c r="G24" s="174">
        <f t="shared" si="1"/>
        <v>0.93365877163434663</v>
      </c>
      <c r="J24" s="441"/>
    </row>
    <row r="25" spans="1:10" ht="12.75">
      <c r="A25" s="251"/>
      <c r="B25" s="250" t="s">
        <v>357</v>
      </c>
      <c r="C25" s="88">
        <v>0</v>
      </c>
      <c r="D25" s="88">
        <v>0</v>
      </c>
      <c r="E25" s="89" t="e">
        <f t="shared" si="2"/>
        <v>#DIV/0!</v>
      </c>
      <c r="F25" s="174">
        <f t="shared" si="1"/>
        <v>0</v>
      </c>
      <c r="G25" s="174">
        <f t="shared" si="1"/>
        <v>0</v>
      </c>
      <c r="J25" s="441"/>
    </row>
    <row r="26" spans="1:10" ht="13.5">
      <c r="A26" s="323" t="s">
        <v>253</v>
      </c>
      <c r="B26" s="324" t="s">
        <v>358</v>
      </c>
      <c r="C26" s="325">
        <f>SUM(C27:C28)</f>
        <v>0</v>
      </c>
      <c r="D26" s="325">
        <f>SUM(D27:D28)</f>
        <v>0</v>
      </c>
      <c r="E26" s="89" t="e">
        <f t="shared" si="2"/>
        <v>#DIV/0!</v>
      </c>
      <c r="F26" s="174">
        <f t="shared" si="1"/>
        <v>0</v>
      </c>
      <c r="G26" s="174">
        <f t="shared" si="1"/>
        <v>0</v>
      </c>
      <c r="J26" s="441"/>
    </row>
    <row r="27" spans="1:10" ht="12.75">
      <c r="A27" s="252"/>
      <c r="B27" s="250" t="s">
        <v>359</v>
      </c>
      <c r="C27" s="271">
        <v>0</v>
      </c>
      <c r="D27" s="271">
        <v>0</v>
      </c>
      <c r="E27" s="89" t="e">
        <f t="shared" si="2"/>
        <v>#DIV/0!</v>
      </c>
      <c r="F27" s="174">
        <f t="shared" si="1"/>
        <v>0</v>
      </c>
      <c r="G27" s="174">
        <f t="shared" si="1"/>
        <v>0</v>
      </c>
      <c r="J27" s="441"/>
    </row>
    <row r="28" spans="1:10" ht="12.75">
      <c r="A28" s="252"/>
      <c r="B28" s="250" t="s">
        <v>360</v>
      </c>
      <c r="C28" s="271">
        <v>0</v>
      </c>
      <c r="D28" s="271">
        <v>0</v>
      </c>
      <c r="E28" s="89" t="e">
        <f t="shared" si="2"/>
        <v>#DIV/0!</v>
      </c>
      <c r="F28" s="174">
        <f t="shared" si="1"/>
        <v>0</v>
      </c>
      <c r="G28" s="174">
        <f t="shared" si="1"/>
        <v>0</v>
      </c>
      <c r="J28" s="441"/>
    </row>
    <row r="29" spans="1:10" ht="39.75">
      <c r="A29" s="327" t="s">
        <v>254</v>
      </c>
      <c r="B29" s="324" t="s">
        <v>361</v>
      </c>
      <c r="C29" s="325">
        <f>SUM(C30)</f>
        <v>0</v>
      </c>
      <c r="D29" s="325">
        <f>SUM(D30)</f>
        <v>0</v>
      </c>
      <c r="E29" s="89" t="e">
        <f t="shared" si="2"/>
        <v>#DIV/0!</v>
      </c>
      <c r="F29" s="174">
        <f t="shared" si="1"/>
        <v>0</v>
      </c>
      <c r="G29" s="174">
        <f t="shared" si="1"/>
        <v>0</v>
      </c>
      <c r="J29" s="441"/>
    </row>
    <row r="30" spans="1:10" ht="27.75" thickBot="1">
      <c r="A30" s="253" t="s">
        <v>255</v>
      </c>
      <c r="B30" s="256" t="s">
        <v>362</v>
      </c>
      <c r="C30" s="272">
        <v>0</v>
      </c>
      <c r="D30" s="273">
        <v>0</v>
      </c>
      <c r="E30" s="89" t="e">
        <f t="shared" si="2"/>
        <v>#DIV/0!</v>
      </c>
      <c r="F30" s="174">
        <f t="shared" ref="F30:G30" si="3">C30/C$31*100</f>
        <v>0</v>
      </c>
      <c r="G30" s="174">
        <f t="shared" si="3"/>
        <v>0</v>
      </c>
      <c r="J30" s="441"/>
    </row>
    <row r="31" spans="1:10" ht="15.75" thickTop="1" thickBot="1">
      <c r="A31" s="328"/>
      <c r="B31" s="329" t="s">
        <v>251</v>
      </c>
      <c r="C31" s="330">
        <f>SUM(C12:C30)</f>
        <v>1753725.947895861</v>
      </c>
      <c r="D31" s="330">
        <f>SUM(D12:D30)</f>
        <v>2932680.6357819387</v>
      </c>
      <c r="E31" s="331">
        <f>(D31/C31-1)*100</f>
        <v>67.225708172967401</v>
      </c>
      <c r="F31" s="332">
        <f>SUM(F12:F30)</f>
        <v>100.00000000000001</v>
      </c>
      <c r="G31" s="332">
        <f>SUM(G12:G30)</f>
        <v>100</v>
      </c>
      <c r="J31" s="441"/>
    </row>
    <row r="32" spans="1:10"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D32" sqref="D32"/>
    </sheetView>
  </sheetViews>
  <sheetFormatPr defaultColWidth="9.140625" defaultRowHeight="12.75"/>
  <cols>
    <col min="1" max="1" width="5.140625" style="187" bestFit="1" customWidth="1"/>
    <col min="2" max="2" width="53.57031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40" t="s">
        <v>179</v>
      </c>
      <c r="B2" s="540"/>
      <c r="C2" s="540"/>
      <c r="D2" s="540"/>
      <c r="E2" s="540"/>
      <c r="F2" s="540"/>
      <c r="G2" s="540"/>
    </row>
    <row r="3" spans="1:10" ht="15.75">
      <c r="A3" s="541" t="s">
        <v>180</v>
      </c>
      <c r="B3" s="541"/>
      <c r="C3" s="541"/>
      <c r="D3" s="541"/>
      <c r="E3" s="541"/>
      <c r="F3" s="541"/>
      <c r="G3" s="541"/>
    </row>
    <row r="5" spans="1:10" ht="14.25">
      <c r="A5" s="312"/>
      <c r="B5" s="313"/>
      <c r="C5" s="551" t="s">
        <v>148</v>
      </c>
      <c r="D5" s="552"/>
      <c r="E5" s="315" t="s">
        <v>49</v>
      </c>
      <c r="F5" s="543" t="s">
        <v>11</v>
      </c>
      <c r="G5" s="549"/>
    </row>
    <row r="6" spans="1:10" ht="14.25" customHeight="1">
      <c r="A6" s="312" t="s">
        <v>46</v>
      </c>
      <c r="B6" s="302" t="s">
        <v>9</v>
      </c>
      <c r="C6" s="543" t="s">
        <v>261</v>
      </c>
      <c r="D6" s="544"/>
      <c r="E6" s="315" t="s">
        <v>13</v>
      </c>
      <c r="F6" s="543" t="s">
        <v>13</v>
      </c>
      <c r="G6" s="549"/>
    </row>
    <row r="7" spans="1:10" ht="15">
      <c r="A7" s="316"/>
      <c r="B7" s="305" t="s">
        <v>178</v>
      </c>
      <c r="C7" s="546" t="s">
        <v>262</v>
      </c>
      <c r="D7" s="547"/>
      <c r="E7" s="306" t="s">
        <v>50</v>
      </c>
      <c r="F7" s="546" t="s">
        <v>17</v>
      </c>
      <c r="G7" s="550"/>
    </row>
    <row r="8" spans="1:10" ht="15">
      <c r="A8" s="317"/>
      <c r="B8" s="305"/>
      <c r="C8" s="297"/>
      <c r="D8" s="314"/>
      <c r="E8" s="306" t="s">
        <v>18</v>
      </c>
      <c r="F8" s="546" t="s">
        <v>18</v>
      </c>
      <c r="G8" s="550"/>
    </row>
    <row r="9" spans="1:10" ht="16.5" customHeight="1" thickBot="1">
      <c r="A9" s="183"/>
      <c r="B9" s="65" t="str">
        <f>' F4'!A10</f>
        <v>Janar - Maj / January - May</v>
      </c>
      <c r="C9" s="224">
        <v>2021</v>
      </c>
      <c r="D9" s="224">
        <v>2022</v>
      </c>
      <c r="E9" s="66" t="s">
        <v>474</v>
      </c>
      <c r="F9" s="224">
        <v>2021</v>
      </c>
      <c r="G9" s="224">
        <v>2022</v>
      </c>
    </row>
    <row r="10" spans="1:10" ht="15.75" thickBot="1">
      <c r="A10" s="545" t="s">
        <v>331</v>
      </c>
      <c r="B10" s="545"/>
      <c r="C10" s="545"/>
      <c r="D10" s="545"/>
      <c r="E10" s="545"/>
      <c r="F10" s="545"/>
      <c r="G10" s="545"/>
    </row>
    <row r="11" spans="1:10">
      <c r="A11" s="319" t="s">
        <v>252</v>
      </c>
      <c r="B11" s="318" t="s">
        <v>312</v>
      </c>
      <c r="C11" s="320">
        <f>SUM(C12:C30)</f>
        <v>457670.47000000003</v>
      </c>
      <c r="D11" s="320">
        <f>SUM(D12:D30)</f>
        <v>427750.82999999996</v>
      </c>
      <c r="E11" s="321">
        <f>(D11/C11-1)*100</f>
        <v>-6.5373761169253637</v>
      </c>
      <c r="F11" s="322">
        <f>SUM(F12:F30)</f>
        <v>99.999999999999986</v>
      </c>
      <c r="G11" s="322">
        <f>SUM(G12:G30)</f>
        <v>100</v>
      </c>
      <c r="J11" s="464"/>
    </row>
    <row r="12" spans="1:10">
      <c r="A12" s="247"/>
      <c r="B12" s="248" t="s">
        <v>348</v>
      </c>
      <c r="C12" s="88">
        <v>42210.48</v>
      </c>
      <c r="D12" s="88">
        <v>38670.979999999996</v>
      </c>
      <c r="E12" s="89">
        <f>(D12/C12-1)*100</f>
        <v>-8.3853583280739876</v>
      </c>
      <c r="F12" s="174">
        <f>C12/C$31*100</f>
        <v>9.2228978636091608</v>
      </c>
      <c r="G12" s="174">
        <f>D12/D$31*100</f>
        <v>9.0405388576335426</v>
      </c>
      <c r="J12" s="464"/>
    </row>
    <row r="13" spans="1:10">
      <c r="A13" s="249"/>
      <c r="B13" s="422" t="s">
        <v>313</v>
      </c>
      <c r="C13" s="88">
        <v>139576.53</v>
      </c>
      <c r="D13" s="88">
        <v>48754.520000000004</v>
      </c>
      <c r="E13" s="89">
        <f>(D13/C13-1)*100</f>
        <v>-65.069686142792051</v>
      </c>
      <c r="F13" s="174">
        <f>C13/C$31*100</f>
        <v>30.497167536284348</v>
      </c>
      <c r="G13" s="174">
        <f>D13/D$31*100</f>
        <v>11.397878526617939</v>
      </c>
      <c r="J13" s="464"/>
    </row>
    <row r="14" spans="1:10">
      <c r="A14" s="249"/>
      <c r="B14" s="422" t="s">
        <v>372</v>
      </c>
      <c r="C14" s="88">
        <v>232322.77</v>
      </c>
      <c r="D14" s="88">
        <v>253854.07999999999</v>
      </c>
      <c r="E14" s="89">
        <f>(D14/C14-1)*100</f>
        <v>9.2678431821383569</v>
      </c>
      <c r="F14" s="174">
        <f t="shared" ref="F14:G24" si="0">C14/C$31*100</f>
        <v>50.762018794876575</v>
      </c>
      <c r="G14" s="174">
        <f t="shared" si="0"/>
        <v>59.346250713294936</v>
      </c>
      <c r="J14" s="464"/>
    </row>
    <row r="15" spans="1:10">
      <c r="A15" s="249"/>
      <c r="B15" s="422" t="s">
        <v>373</v>
      </c>
      <c r="C15" s="88"/>
      <c r="D15" s="88">
        <v>0</v>
      </c>
      <c r="E15" s="89" t="e">
        <f t="shared" ref="E15:E30" si="1">(D15/C15-1)*100</f>
        <v>#DIV/0!</v>
      </c>
      <c r="F15" s="174">
        <f t="shared" si="0"/>
        <v>0</v>
      </c>
      <c r="G15" s="174">
        <f t="shared" si="0"/>
        <v>0</v>
      </c>
      <c r="J15" s="464"/>
    </row>
    <row r="16" spans="1:10">
      <c r="A16" s="249"/>
      <c r="B16" s="422" t="s">
        <v>374</v>
      </c>
      <c r="C16" s="88">
        <v>31226.7</v>
      </c>
      <c r="D16" s="88">
        <v>17971.95</v>
      </c>
      <c r="E16" s="89">
        <f t="shared" si="1"/>
        <v>-42.446848370144771</v>
      </c>
      <c r="F16" s="174">
        <f t="shared" si="0"/>
        <v>6.8229658776105868</v>
      </c>
      <c r="G16" s="174">
        <f t="shared" si="0"/>
        <v>4.2014997375925605</v>
      </c>
      <c r="J16" s="464"/>
    </row>
    <row r="17" spans="1:10">
      <c r="A17" s="249"/>
      <c r="B17" s="422" t="s">
        <v>375</v>
      </c>
      <c r="C17" s="88">
        <v>2980.49</v>
      </c>
      <c r="D17" s="88">
        <v>15247.48</v>
      </c>
      <c r="E17" s="89">
        <f t="shared" si="1"/>
        <v>411.57628443645172</v>
      </c>
      <c r="F17" s="174">
        <f t="shared" si="0"/>
        <v>0.65123056770518739</v>
      </c>
      <c r="G17" s="174">
        <f t="shared" si="0"/>
        <v>3.5645705234517022</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50817.99</v>
      </c>
      <c r="E19" s="89">
        <f t="shared" si="1"/>
        <v>446.42999999999995</v>
      </c>
      <c r="F19" s="174">
        <f t="shared" si="0"/>
        <v>2.0320297265410194</v>
      </c>
      <c r="G19" s="174">
        <f t="shared" si="0"/>
        <v>11.880278525701517</v>
      </c>
      <c r="J19" s="464"/>
    </row>
    <row r="20" spans="1:10">
      <c r="A20" s="249"/>
      <c r="B20" s="250" t="s">
        <v>352</v>
      </c>
      <c r="C20" s="88"/>
      <c r="D20" s="88">
        <v>0</v>
      </c>
      <c r="E20" s="89" t="e">
        <f t="shared" si="1"/>
        <v>#DIV/0!</v>
      </c>
      <c r="F20" s="174">
        <f t="shared" si="0"/>
        <v>0</v>
      </c>
      <c r="G20" s="174">
        <f t="shared" si="0"/>
        <v>0</v>
      </c>
      <c r="J20" s="464"/>
    </row>
    <row r="21" spans="1:10">
      <c r="A21" s="251"/>
      <c r="B21" s="250" t="s">
        <v>353</v>
      </c>
      <c r="C21" s="113"/>
      <c r="D21" s="88">
        <v>0</v>
      </c>
      <c r="E21" s="89" t="e">
        <f t="shared" si="1"/>
        <v>#DIV/0!</v>
      </c>
      <c r="F21" s="174">
        <f t="shared" si="0"/>
        <v>0</v>
      </c>
      <c r="G21" s="174">
        <f t="shared" si="0"/>
        <v>0</v>
      </c>
      <c r="J21" s="464"/>
    </row>
    <row r="22" spans="1:10">
      <c r="A22" s="251"/>
      <c r="B22" s="250" t="s">
        <v>354</v>
      </c>
      <c r="C22" s="88"/>
      <c r="D22" s="88">
        <v>0</v>
      </c>
      <c r="E22" s="89" t="e">
        <f t="shared" si="1"/>
        <v>#DIV/0!</v>
      </c>
      <c r="F22" s="174">
        <f t="shared" si="0"/>
        <v>0</v>
      </c>
      <c r="G22" s="174">
        <f t="shared" si="0"/>
        <v>0</v>
      </c>
      <c r="J22" s="464"/>
    </row>
    <row r="23" spans="1:10" ht="14.25" customHeight="1">
      <c r="A23" s="251"/>
      <c r="B23" s="250" t="s">
        <v>355</v>
      </c>
      <c r="C23" s="88"/>
      <c r="D23" s="88">
        <v>0</v>
      </c>
      <c r="E23" s="89" t="e">
        <f t="shared" si="1"/>
        <v>#DIV/0!</v>
      </c>
      <c r="F23" s="174">
        <f t="shared" si="0"/>
        <v>0</v>
      </c>
      <c r="G23" s="174">
        <f t="shared" si="0"/>
        <v>0</v>
      </c>
      <c r="J23" s="464"/>
    </row>
    <row r="24" spans="1:10">
      <c r="A24" s="251"/>
      <c r="B24" s="250" t="s">
        <v>356</v>
      </c>
      <c r="C24" s="88">
        <v>53.5</v>
      </c>
      <c r="D24" s="88">
        <v>2433.83</v>
      </c>
      <c r="E24" s="89">
        <f t="shared" si="1"/>
        <v>4449.2149532710282</v>
      </c>
      <c r="F24" s="174">
        <f t="shared" si="0"/>
        <v>1.1689633373112317E-2</v>
      </c>
      <c r="G24" s="174">
        <f t="shared" si="0"/>
        <v>0.56898311570780591</v>
      </c>
      <c r="J24" s="464"/>
    </row>
    <row r="25" spans="1:10">
      <c r="A25" s="251"/>
      <c r="B25" s="250" t="s">
        <v>357</v>
      </c>
      <c r="C25" s="88">
        <v>0</v>
      </c>
      <c r="D25" s="88">
        <v>0</v>
      </c>
      <c r="E25" s="89" t="e">
        <f t="shared" si="1"/>
        <v>#DIV/0!</v>
      </c>
      <c r="F25" s="174">
        <f t="shared" ref="F25:F30" si="2">C25/C$31*100</f>
        <v>0</v>
      </c>
      <c r="G25" s="174">
        <f t="shared" ref="G25:G30" si="3">D25/D$31*100</f>
        <v>0</v>
      </c>
      <c r="J25" s="502"/>
    </row>
    <row r="26" spans="1:10" ht="13.5">
      <c r="A26" s="323" t="s">
        <v>253</v>
      </c>
      <c r="B26" s="324" t="s">
        <v>358</v>
      </c>
      <c r="C26" s="325">
        <f>SUM(C27:C28)</f>
        <v>0</v>
      </c>
      <c r="D26" s="325">
        <f>SUM(D27:D28)</f>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f>SUM(C30)</f>
        <v>0</v>
      </c>
      <c r="D29" s="325">
        <f>SUM(D30)</f>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457670.47000000003</v>
      </c>
      <c r="D31" s="333">
        <f>SUM(D12:D30)</f>
        <v>427750.82999999996</v>
      </c>
      <c r="E31" s="331">
        <f>(D31/C31-1)*100</f>
        <v>-6.5373761169253637</v>
      </c>
      <c r="F31" s="332">
        <f>SUM(F12:F30)</f>
        <v>99.999999999999986</v>
      </c>
      <c r="G31" s="332">
        <f>SUM(G12:G30)</f>
        <v>100</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3" zoomScale="84" zoomScaleNormal="84" workbookViewId="0">
      <selection activeCell="D55" sqref="D55"/>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0" t="s">
        <v>56</v>
      </c>
      <c r="B2" s="540"/>
      <c r="C2" s="540"/>
      <c r="D2" s="540"/>
      <c r="E2" s="540"/>
      <c r="F2" s="540"/>
      <c r="G2" s="54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1" t="s">
        <v>57</v>
      </c>
      <c r="B3" s="541"/>
      <c r="C3" s="541"/>
      <c r="D3" s="541"/>
      <c r="E3" s="541"/>
      <c r="F3" s="541"/>
      <c r="G3" s="541"/>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3" t="s">
        <v>11</v>
      </c>
      <c r="G5" s="554"/>
    </row>
    <row r="6" spans="1:47" ht="12" customHeight="1">
      <c r="A6" s="312" t="s">
        <v>48</v>
      </c>
      <c r="B6" s="302" t="s">
        <v>9</v>
      </c>
      <c r="C6" s="553" t="s">
        <v>44</v>
      </c>
      <c r="D6" s="554"/>
      <c r="E6" s="335" t="s">
        <v>13</v>
      </c>
      <c r="F6" s="553" t="s">
        <v>13</v>
      </c>
      <c r="G6" s="554"/>
    </row>
    <row r="7" spans="1:47" ht="12" customHeight="1">
      <c r="A7" s="316"/>
      <c r="B7" s="305" t="s">
        <v>178</v>
      </c>
      <c r="C7" s="555" t="s">
        <v>45</v>
      </c>
      <c r="D7" s="556"/>
      <c r="E7" s="336" t="s">
        <v>50</v>
      </c>
      <c r="F7" s="555" t="s">
        <v>17</v>
      </c>
      <c r="G7" s="556"/>
    </row>
    <row r="8" spans="1:47" ht="12" customHeight="1">
      <c r="A8" s="317"/>
      <c r="B8" s="305"/>
      <c r="C8" s="303"/>
      <c r="D8" s="334"/>
      <c r="E8" s="336" t="s">
        <v>18</v>
      </c>
      <c r="F8" s="546" t="s">
        <v>18</v>
      </c>
      <c r="G8" s="550"/>
    </row>
    <row r="9" spans="1:47" ht="16.5" customHeight="1" thickBot="1">
      <c r="A9" s="183"/>
      <c r="B9" s="65" t="str">
        <f>' F4'!A10</f>
        <v>Janar - Maj / January - May</v>
      </c>
      <c r="C9" s="224">
        <v>2021</v>
      </c>
      <c r="D9" s="224">
        <v>2022</v>
      </c>
      <c r="E9" s="66" t="s">
        <v>474</v>
      </c>
      <c r="F9" s="224">
        <v>2021</v>
      </c>
      <c r="G9" s="224">
        <v>2022</v>
      </c>
    </row>
    <row r="10" spans="1:47" ht="15.75" thickBot="1">
      <c r="A10" s="545" t="s">
        <v>332</v>
      </c>
      <c r="B10" s="545"/>
      <c r="C10" s="545"/>
      <c r="D10" s="545"/>
      <c r="E10" s="545"/>
      <c r="F10" s="545"/>
      <c r="G10" s="545"/>
    </row>
    <row r="11" spans="1:47" ht="12.75">
      <c r="A11" s="319" t="s">
        <v>252</v>
      </c>
      <c r="B11" s="318" t="s">
        <v>312</v>
      </c>
      <c r="C11" s="320">
        <f>SUM(C12:C30)</f>
        <v>11256</v>
      </c>
      <c r="D11" s="320">
        <f>SUM(D12:D30)</f>
        <v>17197</v>
      </c>
      <c r="E11" s="321">
        <f>(D11/C11-1)*100</f>
        <v>52.780739161336164</v>
      </c>
      <c r="F11" s="322">
        <f>SUM(F12:F30)</f>
        <v>100</v>
      </c>
      <c r="G11" s="322">
        <f>SUM(G12:G30)</f>
        <v>100</v>
      </c>
      <c r="H11" s="441"/>
      <c r="J11" s="441"/>
    </row>
    <row r="12" spans="1:47" ht="12.75">
      <c r="A12" s="247"/>
      <c r="B12" s="248" t="s">
        <v>348</v>
      </c>
      <c r="C12" s="88"/>
      <c r="D12" s="88">
        <v>0</v>
      </c>
      <c r="E12" s="414" t="e">
        <f>(D12/C12-1)*100</f>
        <v>#DIV/0!</v>
      </c>
      <c r="F12" s="174">
        <f>C12/C$31*100</f>
        <v>0</v>
      </c>
      <c r="G12" s="174">
        <f>D12/D$31*100</f>
        <v>0</v>
      </c>
      <c r="J12" s="441"/>
    </row>
    <row r="13" spans="1:47" ht="12.75">
      <c r="A13" s="249"/>
      <c r="B13" s="422" t="s">
        <v>313</v>
      </c>
      <c r="C13" s="413">
        <v>3297</v>
      </c>
      <c r="D13" s="413">
        <v>6262</v>
      </c>
      <c r="E13" s="414">
        <f>(D13/C13-1)*100</f>
        <v>89.930239611768272</v>
      </c>
      <c r="F13" s="415">
        <f>C13/C$31*100</f>
        <v>29.291044776119403</v>
      </c>
      <c r="G13" s="415">
        <f>D13/D$31*100</f>
        <v>36.413327906030126</v>
      </c>
      <c r="J13" s="441"/>
    </row>
    <row r="14" spans="1:47" ht="12.75">
      <c r="A14" s="249"/>
      <c r="B14" s="422" t="s">
        <v>372</v>
      </c>
      <c r="C14" s="88">
        <v>723</v>
      </c>
      <c r="D14" s="88">
        <v>721</v>
      </c>
      <c r="E14" s="89">
        <f>(D14/C14-1)*100</f>
        <v>-0.27662517289073207</v>
      </c>
      <c r="F14" s="174">
        <f t="shared" ref="F14:G29" si="0">C14/C$31*100</f>
        <v>6.4232409381663107</v>
      </c>
      <c r="G14" s="174">
        <f t="shared" si="0"/>
        <v>4.1925917311158925</v>
      </c>
      <c r="J14" s="441"/>
    </row>
    <row r="15" spans="1:47" ht="12.75">
      <c r="A15" s="249"/>
      <c r="B15" s="422" t="s">
        <v>373</v>
      </c>
      <c r="C15" s="88"/>
      <c r="D15" s="88">
        <v>0</v>
      </c>
      <c r="E15" s="414"/>
      <c r="F15" s="174">
        <f t="shared" si="0"/>
        <v>0</v>
      </c>
      <c r="G15" s="174">
        <f t="shared" si="0"/>
        <v>0</v>
      </c>
      <c r="J15" s="441"/>
    </row>
    <row r="16" spans="1:47" ht="12.75">
      <c r="A16" s="249"/>
      <c r="B16" s="422" t="s">
        <v>374</v>
      </c>
      <c r="C16" s="413">
        <v>7025</v>
      </c>
      <c r="D16" s="413">
        <v>9961</v>
      </c>
      <c r="E16" s="89">
        <f>(D16/C16-1)*100</f>
        <v>41.793594306049833</v>
      </c>
      <c r="F16" s="415">
        <f t="shared" si="0"/>
        <v>62.411158493248045</v>
      </c>
      <c r="G16" s="415">
        <f t="shared" si="0"/>
        <v>57.922893527940921</v>
      </c>
      <c r="J16" s="441"/>
    </row>
    <row r="17" spans="1:10" ht="12.75">
      <c r="A17" s="249"/>
      <c r="B17" s="250" t="s">
        <v>349</v>
      </c>
      <c r="C17" s="88">
        <v>15</v>
      </c>
      <c r="D17" s="88">
        <v>13</v>
      </c>
      <c r="E17" s="89">
        <f>(D17/C17-1)*100</f>
        <v>-13.33333333333333</v>
      </c>
      <c r="F17" s="174">
        <f t="shared" si="0"/>
        <v>0.13326226012793177</v>
      </c>
      <c r="G17" s="174">
        <f t="shared" si="0"/>
        <v>7.5594580450078511E-2</v>
      </c>
      <c r="J17" s="441"/>
    </row>
    <row r="18" spans="1:10" ht="12.75">
      <c r="A18" s="249"/>
      <c r="B18" s="250" t="s">
        <v>350</v>
      </c>
      <c r="C18" s="88"/>
      <c r="D18" s="88">
        <v>0</v>
      </c>
      <c r="E18" s="89" t="e">
        <f t="shared" ref="E18:E30" si="1">(D18/C18-1)*100</f>
        <v>#DIV/0!</v>
      </c>
      <c r="F18" s="174">
        <f t="shared" si="0"/>
        <v>0</v>
      </c>
      <c r="G18" s="174">
        <f t="shared" si="0"/>
        <v>0</v>
      </c>
      <c r="J18" s="441"/>
    </row>
    <row r="19" spans="1:10" ht="12.75">
      <c r="A19" s="249"/>
      <c r="B19" s="250" t="s">
        <v>351</v>
      </c>
      <c r="C19" s="88">
        <v>34</v>
      </c>
      <c r="D19" s="88">
        <v>27</v>
      </c>
      <c r="E19" s="89">
        <f t="shared" si="1"/>
        <v>-20.588235294117652</v>
      </c>
      <c r="F19" s="174">
        <f t="shared" si="0"/>
        <v>0.30206112295664533</v>
      </c>
      <c r="G19" s="174">
        <f t="shared" si="0"/>
        <v>0.15700412862708613</v>
      </c>
      <c r="J19" s="441"/>
    </row>
    <row r="20" spans="1:10" ht="12.75">
      <c r="A20" s="249"/>
      <c r="B20" s="250" t="s">
        <v>352</v>
      </c>
      <c r="C20" s="88"/>
      <c r="D20" s="88">
        <v>0</v>
      </c>
      <c r="E20" s="89" t="e">
        <f t="shared" si="1"/>
        <v>#DIV/0!</v>
      </c>
      <c r="F20" s="174">
        <f t="shared" si="0"/>
        <v>0</v>
      </c>
      <c r="G20" s="174">
        <f t="shared" si="0"/>
        <v>0</v>
      </c>
      <c r="J20" s="441"/>
    </row>
    <row r="21" spans="1:10" ht="12.75">
      <c r="A21" s="251"/>
      <c r="B21" s="250" t="s">
        <v>353</v>
      </c>
      <c r="C21" s="88"/>
      <c r="D21" s="88">
        <v>0</v>
      </c>
      <c r="E21" s="89" t="e">
        <f t="shared" si="1"/>
        <v>#DIV/0!</v>
      </c>
      <c r="F21" s="174">
        <f t="shared" si="0"/>
        <v>0</v>
      </c>
      <c r="G21" s="174">
        <f t="shared" si="0"/>
        <v>0</v>
      </c>
      <c r="J21" s="441"/>
    </row>
    <row r="22" spans="1:10" ht="12.75">
      <c r="A22" s="251"/>
      <c r="B22" s="250" t="s">
        <v>354</v>
      </c>
      <c r="C22" s="88"/>
      <c r="D22" s="88">
        <v>0</v>
      </c>
      <c r="E22" s="89" t="e">
        <f t="shared" si="1"/>
        <v>#DIV/0!</v>
      </c>
      <c r="F22" s="174">
        <f t="shared" si="0"/>
        <v>0</v>
      </c>
      <c r="G22" s="174">
        <f t="shared" si="0"/>
        <v>0</v>
      </c>
      <c r="J22" s="441"/>
    </row>
    <row r="23" spans="1:10" ht="25.5">
      <c r="A23" s="251"/>
      <c r="B23" s="250" t="s">
        <v>355</v>
      </c>
      <c r="C23" s="88"/>
      <c r="D23" s="88">
        <v>0</v>
      </c>
      <c r="E23" s="89" t="e">
        <f t="shared" si="1"/>
        <v>#DIV/0!</v>
      </c>
      <c r="F23" s="174">
        <f t="shared" si="0"/>
        <v>0</v>
      </c>
      <c r="G23" s="174">
        <f t="shared" si="0"/>
        <v>0</v>
      </c>
      <c r="J23" s="441"/>
    </row>
    <row r="24" spans="1:10" ht="12.75">
      <c r="A24" s="251"/>
      <c r="B24" s="250" t="s">
        <v>356</v>
      </c>
      <c r="C24" s="88">
        <v>162</v>
      </c>
      <c r="D24" s="88">
        <v>213</v>
      </c>
      <c r="E24" s="89">
        <f t="shared" si="1"/>
        <v>31.481481481481488</v>
      </c>
      <c r="F24" s="174">
        <f t="shared" si="0"/>
        <v>1.4392324093816631</v>
      </c>
      <c r="G24" s="174">
        <f t="shared" si="0"/>
        <v>1.2385881258359017</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f>SUM(C27:C28)</f>
        <v>0</v>
      </c>
      <c r="D26" s="326">
        <f>SUM(D27:D28)</f>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f>SUM(C30)</f>
        <v>0</v>
      </c>
      <c r="D29" s="326">
        <f>SUM(D30)</f>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11256</v>
      </c>
      <c r="D31" s="330">
        <f>SUM(D12:D30)</f>
        <v>17197</v>
      </c>
      <c r="E31" s="331">
        <f>(D31/C31-1)*100</f>
        <v>52.780739161336164</v>
      </c>
      <c r="F31" s="332">
        <f>SUM(F12:F30)</f>
        <v>100</v>
      </c>
      <c r="G31" s="332">
        <f>SUM(G12:G30)</f>
        <v>100</v>
      </c>
      <c r="J31" s="441"/>
    </row>
    <row r="32" spans="1:10" ht="13.5" thickTop="1" thickBot="1">
      <c r="A32" s="184"/>
      <c r="B32" s="74"/>
      <c r="C32" s="156"/>
      <c r="D32" s="156"/>
      <c r="E32" s="154"/>
      <c r="F32" s="74"/>
      <c r="G32" s="74"/>
    </row>
    <row r="33" spans="1:10" ht="15.75" thickBot="1">
      <c r="A33" s="545" t="s">
        <v>333</v>
      </c>
      <c r="B33" s="545"/>
      <c r="C33" s="545"/>
      <c r="D33" s="545"/>
      <c r="E33" s="545"/>
      <c r="F33" s="545"/>
      <c r="G33" s="545"/>
    </row>
    <row r="34" spans="1:10" ht="12.75">
      <c r="A34" s="319" t="s">
        <v>252</v>
      </c>
      <c r="B34" s="318" t="s">
        <v>312</v>
      </c>
      <c r="C34" s="320">
        <f>SUM(C35:C53)</f>
        <v>154</v>
      </c>
      <c r="D34" s="320">
        <f>SUM(D35:D53)</f>
        <v>205</v>
      </c>
      <c r="E34" s="321">
        <f>(D34/C34-1)*100</f>
        <v>33.116883116883123</v>
      </c>
      <c r="F34" s="322">
        <f>C34/C54*100</f>
        <v>100</v>
      </c>
      <c r="G34" s="322">
        <f>D34/D54*100</f>
        <v>100</v>
      </c>
      <c r="J34" s="441"/>
    </row>
    <row r="35" spans="1:10" ht="12.75">
      <c r="A35" s="247"/>
      <c r="B35" s="248" t="s">
        <v>348</v>
      </c>
      <c r="C35" s="88">
        <v>9</v>
      </c>
      <c r="D35" s="88">
        <v>6</v>
      </c>
      <c r="E35" s="89">
        <f>(D35/C35-1)*100</f>
        <v>-33.333333333333336</v>
      </c>
      <c r="F35" s="174">
        <f t="shared" ref="F35:G37" si="3">C35/C$54*100</f>
        <v>5.8441558441558437</v>
      </c>
      <c r="G35" s="174">
        <f t="shared" si="3"/>
        <v>2.9268292682926833</v>
      </c>
      <c r="J35" s="441"/>
    </row>
    <row r="36" spans="1:10" ht="12.75">
      <c r="A36" s="249"/>
      <c r="B36" s="422" t="s">
        <v>313</v>
      </c>
      <c r="C36" s="88">
        <v>16</v>
      </c>
      <c r="D36" s="88">
        <v>9</v>
      </c>
      <c r="E36" s="89">
        <f>(D36/C36-1)*100</f>
        <v>-43.75</v>
      </c>
      <c r="F36" s="174">
        <f t="shared" si="3"/>
        <v>10.38961038961039</v>
      </c>
      <c r="G36" s="174">
        <f t="shared" si="3"/>
        <v>4.3902439024390238</v>
      </c>
      <c r="J36" s="441"/>
    </row>
    <row r="37" spans="1:10" ht="12.75">
      <c r="A37" s="249"/>
      <c r="B37" s="422" t="s">
        <v>372</v>
      </c>
      <c r="C37" s="88">
        <v>113</v>
      </c>
      <c r="D37" s="88">
        <v>140</v>
      </c>
      <c r="E37" s="89">
        <f>(D37/C37-1)*100</f>
        <v>23.893805309734507</v>
      </c>
      <c r="F37" s="174">
        <f t="shared" si="3"/>
        <v>73.376623376623371</v>
      </c>
      <c r="G37" s="174">
        <f t="shared" si="3"/>
        <v>68.292682926829272</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9</v>
      </c>
      <c r="D39" s="88">
        <v>21</v>
      </c>
      <c r="E39" s="89">
        <f t="shared" si="4"/>
        <v>133.33333333333334</v>
      </c>
      <c r="F39" s="174">
        <f t="shared" si="5"/>
        <v>5.8441558441558437</v>
      </c>
      <c r="G39" s="174">
        <f t="shared" si="6"/>
        <v>10.24390243902439</v>
      </c>
      <c r="J39" s="441"/>
    </row>
    <row r="40" spans="1:10" ht="12.75">
      <c r="A40" s="249"/>
      <c r="B40" s="250" t="s">
        <v>349</v>
      </c>
      <c r="C40" s="88">
        <v>3</v>
      </c>
      <c r="D40" s="88">
        <v>7</v>
      </c>
      <c r="E40" s="89">
        <f t="shared" si="4"/>
        <v>133.33333333333334</v>
      </c>
      <c r="F40" s="174">
        <f t="shared" si="5"/>
        <v>1.948051948051948</v>
      </c>
      <c r="G40" s="174">
        <f t="shared" si="6"/>
        <v>3.4146341463414638</v>
      </c>
      <c r="J40" s="441"/>
    </row>
    <row r="41" spans="1:10" ht="12.75">
      <c r="A41" s="249"/>
      <c r="B41" s="250" t="s">
        <v>350</v>
      </c>
      <c r="C41" s="88"/>
      <c r="D41" s="88">
        <v>0</v>
      </c>
      <c r="E41" s="89" t="e">
        <f t="shared" si="4"/>
        <v>#DIV/0!</v>
      </c>
      <c r="F41" s="174">
        <f t="shared" si="5"/>
        <v>0</v>
      </c>
      <c r="G41" s="174">
        <f t="shared" si="6"/>
        <v>0</v>
      </c>
      <c r="J41" s="441"/>
    </row>
    <row r="42" spans="1:10" ht="12.75">
      <c r="A42" s="249"/>
      <c r="B42" s="250" t="s">
        <v>351</v>
      </c>
      <c r="C42" s="88">
        <v>2</v>
      </c>
      <c r="D42" s="88">
        <v>11</v>
      </c>
      <c r="E42" s="89">
        <f t="shared" si="4"/>
        <v>450</v>
      </c>
      <c r="F42" s="174">
        <f t="shared" si="5"/>
        <v>1.2987012987012987</v>
      </c>
      <c r="G42" s="174">
        <f t="shared" si="6"/>
        <v>5.3658536585365857</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2</v>
      </c>
      <c r="D47" s="88">
        <v>11</v>
      </c>
      <c r="E47" s="89">
        <f t="shared" si="4"/>
        <v>450</v>
      </c>
      <c r="F47" s="174">
        <f t="shared" si="5"/>
        <v>1.2987012987012987</v>
      </c>
      <c r="G47" s="174">
        <f t="shared" si="6"/>
        <v>5.3658536585365857</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f>SUM(C50:C51)</f>
        <v>0</v>
      </c>
      <c r="D49" s="326">
        <f>SUM(D50:D51)</f>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f>SUM(C53)</f>
        <v>0</v>
      </c>
      <c r="D52" s="326">
        <f>SUM(D53)</f>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154</v>
      </c>
      <c r="D54" s="330">
        <f>SUM(D35:D53)</f>
        <v>205</v>
      </c>
      <c r="E54" s="331">
        <f>(D54/C54-1)*100</f>
        <v>33.116883116883123</v>
      </c>
      <c r="F54" s="332">
        <f>SUM(F35:F52)</f>
        <v>100.00000000000001</v>
      </c>
      <c r="G54" s="332">
        <f>SUM(G35:G52)</f>
        <v>100</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6" zoomScale="80" zoomScaleNormal="80" workbookViewId="0">
      <selection activeCell="D30" sqref="D30"/>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40" t="s">
        <v>109</v>
      </c>
      <c r="B2" s="540"/>
      <c r="C2" s="540"/>
      <c r="D2" s="540"/>
      <c r="E2" s="540"/>
      <c r="F2" s="540"/>
      <c r="G2" s="540"/>
      <c r="H2" s="59"/>
      <c r="I2" s="486"/>
      <c r="J2" s="486"/>
      <c r="K2" s="59"/>
      <c r="L2" s="59"/>
      <c r="M2" s="59"/>
      <c r="N2" s="59"/>
      <c r="O2" s="59"/>
      <c r="P2" s="59"/>
      <c r="Q2" s="59"/>
      <c r="R2" s="59"/>
      <c r="S2" s="59"/>
      <c r="T2" s="59"/>
      <c r="U2" s="59"/>
      <c r="V2" s="59"/>
      <c r="W2" s="59"/>
      <c r="X2" s="59"/>
    </row>
    <row r="3" spans="1:24" s="60" customFormat="1" ht="15.75" customHeight="1">
      <c r="A3" s="541" t="s">
        <v>181</v>
      </c>
      <c r="B3" s="541"/>
      <c r="C3" s="541"/>
      <c r="D3" s="541"/>
      <c r="E3" s="541"/>
      <c r="F3" s="541"/>
      <c r="G3" s="541"/>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3" t="s">
        <v>11</v>
      </c>
      <c r="G5" s="544"/>
    </row>
    <row r="6" spans="1:24" ht="12" customHeight="1">
      <c r="A6" s="338" t="s">
        <v>48</v>
      </c>
      <c r="B6" s="302" t="s">
        <v>9</v>
      </c>
      <c r="C6" s="543" t="s">
        <v>261</v>
      </c>
      <c r="D6" s="544"/>
      <c r="E6" s="337" t="s">
        <v>13</v>
      </c>
      <c r="F6" s="543" t="s">
        <v>13</v>
      </c>
      <c r="G6" s="544"/>
    </row>
    <row r="7" spans="1:24" ht="12" customHeight="1">
      <c r="A7" s="339"/>
      <c r="B7" s="305" t="s">
        <v>178</v>
      </c>
      <c r="C7" s="546" t="s">
        <v>262</v>
      </c>
      <c r="D7" s="547"/>
      <c r="E7" s="334" t="s">
        <v>50</v>
      </c>
      <c r="F7" s="546" t="s">
        <v>17</v>
      </c>
      <c r="G7" s="547"/>
    </row>
    <row r="8" spans="1:24" ht="12" customHeight="1">
      <c r="A8" s="306"/>
      <c r="B8" s="306"/>
      <c r="C8" s="297"/>
      <c r="D8" s="314"/>
      <c r="E8" s="334" t="s">
        <v>18</v>
      </c>
      <c r="F8" s="546" t="s">
        <v>18</v>
      </c>
      <c r="G8" s="547"/>
    </row>
    <row r="9" spans="1:24" ht="15.75" customHeight="1" thickBot="1">
      <c r="A9" s="64"/>
      <c r="B9" s="65" t="str">
        <f>' F4'!A10</f>
        <v>Janar - Maj / January - May</v>
      </c>
      <c r="C9" s="66">
        <v>2021</v>
      </c>
      <c r="D9" s="224">
        <v>2022</v>
      </c>
      <c r="E9" s="66" t="s">
        <v>474</v>
      </c>
      <c r="F9" s="66">
        <v>2021</v>
      </c>
      <c r="G9" s="224">
        <v>2022</v>
      </c>
    </row>
    <row r="10" spans="1:24" ht="15.75" customHeight="1" thickBot="1">
      <c r="A10" s="545" t="s">
        <v>329</v>
      </c>
      <c r="B10" s="545"/>
      <c r="C10" s="545"/>
      <c r="D10" s="545"/>
      <c r="E10" s="545"/>
      <c r="F10" s="545"/>
      <c r="G10" s="545"/>
    </row>
    <row r="11" spans="1:24" ht="25.5">
      <c r="A11" s="117">
        <v>1</v>
      </c>
      <c r="B11" s="118" t="s">
        <v>171</v>
      </c>
      <c r="C11" s="127">
        <v>495894.57000000007</v>
      </c>
      <c r="D11" s="127">
        <v>513738.61</v>
      </c>
      <c r="E11" s="89">
        <f t="shared" ref="E11:E19" si="0">(D11/C11-1)*100</f>
        <v>3.5983535774549713</v>
      </c>
      <c r="F11" s="132">
        <f>C11/C$29*100</f>
        <v>1.2223959694185689</v>
      </c>
      <c r="G11" s="132">
        <f>D11/D$29*100</f>
        <v>1.1209889017434733</v>
      </c>
    </row>
    <row r="12" spans="1:24" ht="25.5">
      <c r="A12" s="119">
        <v>2</v>
      </c>
      <c r="B12" s="120" t="s">
        <v>152</v>
      </c>
      <c r="C12" s="127">
        <v>7207273.5783999898</v>
      </c>
      <c r="D12" s="127">
        <v>10412363.48</v>
      </c>
      <c r="E12" s="89">
        <f t="shared" si="0"/>
        <v>44.470212858376577</v>
      </c>
      <c r="F12" s="126">
        <f>C12/C$29*100</f>
        <v>17.766159796291159</v>
      </c>
      <c r="G12" s="126">
        <f>D12/D$29*100</f>
        <v>22.720005222109062</v>
      </c>
    </row>
    <row r="13" spans="1:24" ht="25.5">
      <c r="A13" s="119">
        <v>3</v>
      </c>
      <c r="B13" s="120" t="s">
        <v>231</v>
      </c>
      <c r="C13" s="127">
        <v>2614001.477434102</v>
      </c>
      <c r="D13" s="127">
        <v>3132195.1610693731</v>
      </c>
      <c r="E13" s="89">
        <f t="shared" si="0"/>
        <v>19.823771643156405</v>
      </c>
      <c r="F13" s="126">
        <f t="shared" ref="F13:F19" si="1">C13/C$29*100</f>
        <v>6.4435972147660951</v>
      </c>
      <c r="G13" s="126">
        <f t="shared" ref="G13:G19" si="2">D13/D$29*100</f>
        <v>6.8345184599876152</v>
      </c>
      <c r="J13" s="487">
        <v>14000</v>
      </c>
    </row>
    <row r="14" spans="1:24" ht="25.5">
      <c r="A14" s="119">
        <v>4</v>
      </c>
      <c r="B14" s="120" t="s">
        <v>232</v>
      </c>
      <c r="C14" s="127">
        <v>0</v>
      </c>
      <c r="D14" s="127">
        <v>0</v>
      </c>
      <c r="E14" s="89" t="e">
        <f t="shared" si="0"/>
        <v>#DIV/0!</v>
      </c>
      <c r="F14" s="126">
        <f t="shared" si="1"/>
        <v>0</v>
      </c>
      <c r="G14" s="126">
        <f t="shared" si="2"/>
        <v>0</v>
      </c>
      <c r="J14" s="487">
        <v>25</v>
      </c>
    </row>
    <row r="15" spans="1:24" ht="25.5">
      <c r="A15" s="119">
        <v>5</v>
      </c>
      <c r="B15" s="120" t="s">
        <v>233</v>
      </c>
      <c r="C15" s="127">
        <v>0</v>
      </c>
      <c r="D15" s="127">
        <v>0</v>
      </c>
      <c r="E15" s="89" t="e">
        <f t="shared" si="0"/>
        <v>#DIV/0!</v>
      </c>
      <c r="F15" s="126">
        <f t="shared" si="1"/>
        <v>0</v>
      </c>
      <c r="G15" s="126">
        <f t="shared" si="2"/>
        <v>0</v>
      </c>
      <c r="J15" s="487">
        <f>J13-J14</f>
        <v>13975</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150459.23000000001</v>
      </c>
      <c r="D17" s="127">
        <v>174360.72</v>
      </c>
      <c r="E17" s="89">
        <f t="shared" si="0"/>
        <v>15.885692090807591</v>
      </c>
      <c r="F17" s="126">
        <f t="shared" si="1"/>
        <v>0.37088681231944404</v>
      </c>
      <c r="G17" s="126">
        <f t="shared" si="2"/>
        <v>0.38045891084573391</v>
      </c>
    </row>
    <row r="18" spans="1:10" ht="25.5">
      <c r="A18" s="119">
        <v>8</v>
      </c>
      <c r="B18" s="120" t="s">
        <v>163</v>
      </c>
      <c r="C18" s="127">
        <v>2103942.65</v>
      </c>
      <c r="D18" s="127">
        <v>2196164.9099999992</v>
      </c>
      <c r="E18" s="89">
        <f>(D18/C18-1)*100</f>
        <v>4.3833067407992088</v>
      </c>
      <c r="F18" s="126">
        <f t="shared" si="1"/>
        <v>5.1862858979234687</v>
      </c>
      <c r="G18" s="126">
        <f t="shared" si="2"/>
        <v>4.7920799460808547</v>
      </c>
    </row>
    <row r="19" spans="1:10" ht="39" thickBot="1">
      <c r="A19" s="227">
        <v>9</v>
      </c>
      <c r="B19" s="123" t="s">
        <v>155</v>
      </c>
      <c r="C19" s="127">
        <v>246574.43</v>
      </c>
      <c r="D19" s="127">
        <v>243689.27999999997</v>
      </c>
      <c r="E19" s="89">
        <f t="shared" si="0"/>
        <v>-1.1700929411050498</v>
      </c>
      <c r="F19" s="126">
        <f t="shared" si="1"/>
        <v>0.6078138532423959</v>
      </c>
      <c r="G19" s="126">
        <f t="shared" si="2"/>
        <v>0.53173534758047036</v>
      </c>
    </row>
    <row r="20" spans="1:10" s="212" customFormat="1" ht="27" thickBot="1">
      <c r="A20" s="340">
        <v>10</v>
      </c>
      <c r="B20" s="341" t="s">
        <v>308</v>
      </c>
      <c r="C20" s="342">
        <f>SUM(C21:C23)</f>
        <v>24314950.800650891</v>
      </c>
      <c r="D20" s="342">
        <f>SUM(D21:D23)</f>
        <v>26031286.037587814</v>
      </c>
      <c r="E20" s="343">
        <f>(D20/C20-1)*100</f>
        <v>7.0587650002194469</v>
      </c>
      <c r="F20" s="343">
        <f>SUM(F21:F23)</f>
        <v>59.937131102940789</v>
      </c>
      <c r="G20" s="343">
        <f>SUM(G21:G23)</f>
        <v>56.800836414155782</v>
      </c>
      <c r="H20" s="520"/>
      <c r="I20" s="487"/>
      <c r="J20" s="487"/>
    </row>
    <row r="21" spans="1:10" ht="12.75">
      <c r="A21" s="229"/>
      <c r="B21" s="230" t="s">
        <v>100</v>
      </c>
      <c r="C21" s="127">
        <v>21092660.271576278</v>
      </c>
      <c r="D21" s="127">
        <v>22674172.499999993</v>
      </c>
      <c r="E21" s="89">
        <f t="shared" ref="E21:E27" si="3">(D21/C21-1)*100</f>
        <v>7.4979268051593495</v>
      </c>
      <c r="F21" s="126">
        <f>C21/C$29*100</f>
        <v>51.994081928120359</v>
      </c>
      <c r="G21" s="126">
        <f>D21/D$29*100</f>
        <v>49.475541129207826</v>
      </c>
      <c r="H21" s="68"/>
    </row>
    <row r="22" spans="1:10" ht="12.75">
      <c r="A22" s="119"/>
      <c r="B22" s="121" t="s">
        <v>285</v>
      </c>
      <c r="C22" s="127">
        <v>1028194.786808796</v>
      </c>
      <c r="D22" s="127">
        <v>1280025.8616142198</v>
      </c>
      <c r="E22" s="89">
        <f t="shared" si="3"/>
        <v>24.492545385007336</v>
      </c>
      <c r="F22" s="126">
        <f>C22/C$29*100</f>
        <v>2.5345330221548035</v>
      </c>
      <c r="G22" s="126">
        <f>D22/D$29*100</f>
        <v>2.793044472196021</v>
      </c>
      <c r="H22" s="68"/>
    </row>
    <row r="23" spans="1:10" s="235" customFormat="1" ht="12.75">
      <c r="A23" s="234"/>
      <c r="B23" s="243" t="s">
        <v>307</v>
      </c>
      <c r="C23" s="244">
        <v>2194095.7422658158</v>
      </c>
      <c r="D23" s="244">
        <v>2077087.6759736007</v>
      </c>
      <c r="E23" s="275">
        <f t="shared" si="3"/>
        <v>-5.3328605510797988</v>
      </c>
      <c r="F23" s="242">
        <f t="shared" ref="F23:F28" si="4">C23/C$29*100</f>
        <v>5.4085161526656282</v>
      </c>
      <c r="G23" s="242">
        <f t="shared" ref="G23:G28" si="5">D23/D$29*100</f>
        <v>4.5322508127519363</v>
      </c>
      <c r="H23" s="519"/>
      <c r="I23" s="487"/>
      <c r="J23" s="487"/>
    </row>
    <row r="24" spans="1:10" ht="25.5">
      <c r="A24" s="119">
        <v>11</v>
      </c>
      <c r="B24" s="120" t="s">
        <v>176</v>
      </c>
      <c r="C24" s="127"/>
      <c r="D24" s="127">
        <v>0</v>
      </c>
      <c r="E24" s="518" t="e">
        <f t="shared" si="3"/>
        <v>#DIV/0!</v>
      </c>
      <c r="F24" s="126">
        <f t="shared" si="4"/>
        <v>0</v>
      </c>
      <c r="G24" s="126">
        <f t="shared" si="5"/>
        <v>0</v>
      </c>
    </row>
    <row r="25" spans="1:10" ht="25.5">
      <c r="A25" s="119">
        <v>12</v>
      </c>
      <c r="B25" s="120" t="s">
        <v>156</v>
      </c>
      <c r="C25" s="127"/>
      <c r="D25" s="127">
        <v>0</v>
      </c>
      <c r="E25" s="518" t="e">
        <f t="shared" si="3"/>
        <v>#DIV/0!</v>
      </c>
      <c r="F25" s="126">
        <f t="shared" si="4"/>
        <v>0</v>
      </c>
      <c r="G25" s="126">
        <f t="shared" si="5"/>
        <v>0</v>
      </c>
    </row>
    <row r="26" spans="1:10" ht="38.25">
      <c r="A26" s="119">
        <v>13</v>
      </c>
      <c r="B26" s="120" t="s">
        <v>159</v>
      </c>
      <c r="C26" s="127">
        <v>530423.58214399999</v>
      </c>
      <c r="D26" s="127">
        <v>556989.74077708472</v>
      </c>
      <c r="E26" s="89">
        <f t="shared" si="3"/>
        <v>5.0084799257421597</v>
      </c>
      <c r="F26" s="126">
        <f t="shared" si="4"/>
        <v>1.3075110882891592</v>
      </c>
      <c r="G26" s="126">
        <f t="shared" si="5"/>
        <v>1.2153638166227883</v>
      </c>
    </row>
    <row r="27" spans="1:10" ht="25.5">
      <c r="A27" s="119">
        <v>14</v>
      </c>
      <c r="B27" s="120" t="s">
        <v>157</v>
      </c>
      <c r="C27" s="127">
        <v>3298.1</v>
      </c>
      <c r="D27" s="127">
        <v>2281.8200000000002</v>
      </c>
      <c r="E27" s="89">
        <f t="shared" si="3"/>
        <v>-30.81410509080985</v>
      </c>
      <c r="F27" s="126">
        <f t="shared" si="4"/>
        <v>8.1299219443749533E-3</v>
      </c>
      <c r="G27" s="126">
        <f t="shared" si="5"/>
        <v>4.9789812289488863E-3</v>
      </c>
    </row>
    <row r="28" spans="1:10" ht="26.25" thickBot="1">
      <c r="A28" s="122">
        <v>15</v>
      </c>
      <c r="B28" s="123" t="s">
        <v>234</v>
      </c>
      <c r="C28" s="228">
        <v>2900606.7370569999</v>
      </c>
      <c r="D28" s="127">
        <v>2565984.3196010003</v>
      </c>
      <c r="E28" s="89">
        <f>(D28/C28-1)*100</f>
        <v>-11.536290431274132</v>
      </c>
      <c r="F28" s="126">
        <f t="shared" si="4"/>
        <v>7.1500883428645388</v>
      </c>
      <c r="G28" s="126">
        <f t="shared" si="5"/>
        <v>5.5990339996452647</v>
      </c>
    </row>
    <row r="29" spans="1:10" ht="15" thickBot="1">
      <c r="A29" s="344"/>
      <c r="B29" s="345" t="s">
        <v>8</v>
      </c>
      <c r="C29" s="346">
        <f>SUM(C11:C19)+SUM(C21:C28)</f>
        <v>40567425.155685984</v>
      </c>
      <c r="D29" s="346">
        <f>SUM(D11:D19)+SUM(D21:D28)</f>
        <v>45829054.079035275</v>
      </c>
      <c r="E29" s="347">
        <f>(D29/C29-1)*100</f>
        <v>12.970083516902275</v>
      </c>
      <c r="F29" s="348">
        <f>SUM(F11:F19,F21:F28)</f>
        <v>99.999999999999986</v>
      </c>
      <c r="G29" s="348">
        <f>SUM(G11:G19,G21:G28)</f>
        <v>99.999999999999972</v>
      </c>
    </row>
    <row r="30" spans="1:10">
      <c r="D30" s="68"/>
    </row>
    <row r="31" spans="1:10">
      <c r="D31" s="68"/>
    </row>
    <row r="32" spans="1:10">
      <c r="D32" s="68"/>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3" zoomScale="80" zoomScaleNormal="80" workbookViewId="0">
      <selection activeCell="C30" sqref="C30"/>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40" t="s">
        <v>58</v>
      </c>
      <c r="B2" s="540"/>
      <c r="C2" s="540"/>
      <c r="D2" s="540"/>
      <c r="E2" s="540"/>
      <c r="F2" s="540"/>
      <c r="G2" s="540"/>
      <c r="H2" s="59"/>
      <c r="I2" s="491"/>
      <c r="J2" s="59"/>
      <c r="K2" s="59"/>
      <c r="L2" s="59"/>
      <c r="M2" s="59"/>
      <c r="N2" s="59"/>
      <c r="O2" s="59"/>
      <c r="P2" s="59"/>
      <c r="Q2" s="59"/>
      <c r="R2" s="59"/>
      <c r="S2" s="59"/>
      <c r="T2" s="59"/>
      <c r="U2" s="59"/>
      <c r="V2" s="59"/>
      <c r="W2" s="59"/>
    </row>
    <row r="3" spans="1:23" s="60" customFormat="1" ht="15.75" customHeight="1">
      <c r="A3" s="541" t="s">
        <v>133</v>
      </c>
      <c r="B3" s="541"/>
      <c r="C3" s="541"/>
      <c r="D3" s="541"/>
      <c r="E3" s="541"/>
      <c r="F3" s="541"/>
      <c r="G3" s="541"/>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3" t="s">
        <v>11</v>
      </c>
      <c r="G5" s="544"/>
    </row>
    <row r="6" spans="1:23" ht="12" customHeight="1">
      <c r="A6" s="338" t="s">
        <v>48</v>
      </c>
      <c r="B6" s="302" t="s">
        <v>9</v>
      </c>
      <c r="C6" s="543" t="s">
        <v>261</v>
      </c>
      <c r="D6" s="544"/>
      <c r="E6" s="337" t="s">
        <v>13</v>
      </c>
      <c r="F6" s="543" t="s">
        <v>13</v>
      </c>
      <c r="G6" s="544"/>
    </row>
    <row r="7" spans="1:23" ht="12" customHeight="1">
      <c r="A7" s="339"/>
      <c r="B7" s="305" t="s">
        <v>178</v>
      </c>
      <c r="C7" s="546" t="s">
        <v>262</v>
      </c>
      <c r="D7" s="547"/>
      <c r="E7" s="334" t="s">
        <v>50</v>
      </c>
      <c r="F7" s="546" t="s">
        <v>17</v>
      </c>
      <c r="G7" s="547"/>
    </row>
    <row r="8" spans="1:23" ht="12" customHeight="1">
      <c r="A8" s="306"/>
      <c r="B8" s="306"/>
      <c r="C8" s="297"/>
      <c r="D8" s="314"/>
      <c r="E8" s="334" t="s">
        <v>18</v>
      </c>
      <c r="F8" s="546" t="s">
        <v>18</v>
      </c>
      <c r="G8" s="547"/>
    </row>
    <row r="9" spans="1:23" ht="15.75" customHeight="1" thickBot="1">
      <c r="A9" s="64"/>
      <c r="B9" s="65" t="str">
        <f>' F4'!A10</f>
        <v>Janar - Maj / January - May</v>
      </c>
      <c r="C9" s="66">
        <v>2021</v>
      </c>
      <c r="D9" s="224">
        <v>2022</v>
      </c>
      <c r="E9" s="66" t="s">
        <v>474</v>
      </c>
      <c r="F9" s="66">
        <v>2021</v>
      </c>
      <c r="G9" s="224">
        <v>2022</v>
      </c>
    </row>
    <row r="10" spans="1:23" ht="15.75" customHeight="1" thickBot="1">
      <c r="A10" s="545" t="s">
        <v>334</v>
      </c>
      <c r="B10" s="545"/>
      <c r="C10" s="545"/>
      <c r="D10" s="545"/>
      <c r="E10" s="545"/>
      <c r="F10" s="545"/>
      <c r="G10" s="545"/>
    </row>
    <row r="11" spans="1:23" ht="25.5">
      <c r="A11" s="117">
        <v>1</v>
      </c>
      <c r="B11" s="118" t="s">
        <v>171</v>
      </c>
      <c r="C11" s="127">
        <v>75448.320000000007</v>
      </c>
      <c r="D11" s="127">
        <v>50578</v>
      </c>
      <c r="E11" s="89">
        <f t="shared" ref="E11:E18" si="0">(D11/C11-1)*100</f>
        <v>-32.963384738056469</v>
      </c>
      <c r="F11" s="132">
        <f>C11/C$29*100</f>
        <v>0.31825605096392973</v>
      </c>
      <c r="G11" s="132">
        <f>D11/D$29*100</f>
        <v>0.2032321544308045</v>
      </c>
      <c r="I11" s="492"/>
    </row>
    <row r="12" spans="1:23" ht="25.5">
      <c r="A12" s="119">
        <v>2</v>
      </c>
      <c r="B12" s="120" t="s">
        <v>152</v>
      </c>
      <c r="C12" s="127">
        <v>4293954.58</v>
      </c>
      <c r="D12" s="127">
        <v>5413141.7800000003</v>
      </c>
      <c r="E12" s="89">
        <f t="shared" si="0"/>
        <v>26.064253339167841</v>
      </c>
      <c r="F12" s="126">
        <f>C12/C$29*100</f>
        <v>18.112756223720812</v>
      </c>
      <c r="G12" s="126">
        <f>D12/D$29*100</f>
        <v>21.751047217936652</v>
      </c>
      <c r="I12" s="492"/>
    </row>
    <row r="13" spans="1:23" ht="25.5">
      <c r="A13" s="119">
        <v>3</v>
      </c>
      <c r="B13" s="120" t="s">
        <v>231</v>
      </c>
      <c r="C13" s="127">
        <v>1708597.7650000004</v>
      </c>
      <c r="D13" s="127">
        <v>1997175.4449999998</v>
      </c>
      <c r="E13" s="89">
        <f t="shared" si="0"/>
        <v>16.889737649867499</v>
      </c>
      <c r="F13" s="126">
        <f t="shared" ref="F13:G19" si="1">C13/C$29*100</f>
        <v>7.2072059043156482</v>
      </c>
      <c r="G13" s="126">
        <f t="shared" si="1"/>
        <v>8.0250359536488318</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6390.8</v>
      </c>
      <c r="E17" s="89" t="e">
        <f t="shared" si="0"/>
        <v>#DIV/0!</v>
      </c>
      <c r="F17" s="126">
        <f t="shared" si="1"/>
        <v>0</v>
      </c>
      <c r="G17" s="126">
        <f t="shared" si="1"/>
        <v>2.5679466418924934E-2</v>
      </c>
      <c r="I17" s="492"/>
    </row>
    <row r="18" spans="1:9" ht="25.5">
      <c r="A18" s="119">
        <v>8</v>
      </c>
      <c r="B18" s="120" t="s">
        <v>163</v>
      </c>
      <c r="C18" s="127">
        <v>721914.85000000009</v>
      </c>
      <c r="D18" s="127">
        <v>989076.83000000007</v>
      </c>
      <c r="E18" s="89">
        <f t="shared" si="0"/>
        <v>37.007408837759748</v>
      </c>
      <c r="F18" s="126">
        <f t="shared" si="1"/>
        <v>3.0451807183144393</v>
      </c>
      <c r="G18" s="126">
        <f t="shared" si="1"/>
        <v>3.9743013772488149</v>
      </c>
      <c r="I18" s="492"/>
    </row>
    <row r="19" spans="1:9" ht="39" thickBot="1">
      <c r="A19" s="227">
        <v>9</v>
      </c>
      <c r="B19" s="123" t="s">
        <v>155</v>
      </c>
      <c r="C19" s="127">
        <v>77757.62000000001</v>
      </c>
      <c r="D19" s="127">
        <v>53200.72</v>
      </c>
      <c r="E19" s="89">
        <f>(D19/C19-1)*100</f>
        <v>-31.581342124411737</v>
      </c>
      <c r="F19" s="126">
        <f t="shared" si="1"/>
        <v>0.32799713861824731</v>
      </c>
      <c r="G19" s="126">
        <f t="shared" si="1"/>
        <v>0.21377074899897167</v>
      </c>
      <c r="I19" s="492"/>
    </row>
    <row r="20" spans="1:9" s="212" customFormat="1" ht="27" thickBot="1">
      <c r="A20" s="340">
        <v>10</v>
      </c>
      <c r="B20" s="341" t="s">
        <v>308</v>
      </c>
      <c r="C20" s="342">
        <f>SUM(C21:C23)</f>
        <v>16555456.669999998</v>
      </c>
      <c r="D20" s="342">
        <f>SUM(D21:D23)</f>
        <v>15117920.780000001</v>
      </c>
      <c r="E20" s="343">
        <f>(D20/C20-1)*100</f>
        <v>-8.6831545553493701</v>
      </c>
      <c r="F20" s="343">
        <f>SUM(F21:F23)</f>
        <v>69.834215814197705</v>
      </c>
      <c r="G20" s="343">
        <f>SUM(G21:G23)</f>
        <v>60.746720127992972</v>
      </c>
      <c r="H20" s="245"/>
      <c r="I20" s="492"/>
    </row>
    <row r="21" spans="1:9" ht="12.75">
      <c r="A21" s="229"/>
      <c r="B21" s="230" t="s">
        <v>100</v>
      </c>
      <c r="C21" s="127">
        <v>12149961.149999999</v>
      </c>
      <c r="D21" s="127">
        <v>11414058.560000001</v>
      </c>
      <c r="E21" s="89">
        <f t="shared" ref="E21:E27" si="2">(D21/C21-1)*100</f>
        <v>-6.0568308072326493</v>
      </c>
      <c r="F21" s="126">
        <f>C21/C$29*100</f>
        <v>51.250957674924578</v>
      </c>
      <c r="G21" s="126">
        <f>D21/D$29*100</f>
        <v>45.863887697183877</v>
      </c>
      <c r="I21" s="492"/>
    </row>
    <row r="22" spans="1:9" ht="12.75">
      <c r="A22" s="119"/>
      <c r="B22" s="121" t="s">
        <v>285</v>
      </c>
      <c r="C22" s="127">
        <v>68579.849999999991</v>
      </c>
      <c r="D22" s="127">
        <v>133171.34</v>
      </c>
      <c r="E22" s="89">
        <f t="shared" si="2"/>
        <v>94.18435590045766</v>
      </c>
      <c r="F22" s="126">
        <f>C22/C$29*100</f>
        <v>0.28928347558565454</v>
      </c>
      <c r="G22" s="126">
        <f>D22/D$29*100</f>
        <v>0.53510811690136362</v>
      </c>
      <c r="I22" s="492"/>
    </row>
    <row r="23" spans="1:9" s="235" customFormat="1" ht="12.75">
      <c r="A23" s="234"/>
      <c r="B23" s="243" t="s">
        <v>365</v>
      </c>
      <c r="C23" s="244">
        <v>4336915.67</v>
      </c>
      <c r="D23" s="244">
        <v>3570690.88</v>
      </c>
      <c r="E23" s="275">
        <f t="shared" si="2"/>
        <v>-17.667504934445731</v>
      </c>
      <c r="F23" s="242">
        <f t="shared" ref="F23:G28" si="3">C23/C$29*100</f>
        <v>18.293974663687479</v>
      </c>
      <c r="G23" s="242">
        <f t="shared" si="3"/>
        <v>14.347724313907731</v>
      </c>
      <c r="I23" s="492"/>
    </row>
    <row r="24" spans="1:9" ht="25.5">
      <c r="A24" s="119">
        <v>11</v>
      </c>
      <c r="B24" s="120" t="s">
        <v>176</v>
      </c>
      <c r="C24" s="127"/>
      <c r="D24" s="127">
        <v>0</v>
      </c>
      <c r="E24" s="89" t="e">
        <f t="shared" si="2"/>
        <v>#DIV/0!</v>
      </c>
      <c r="F24" s="126">
        <f t="shared" si="3"/>
        <v>0</v>
      </c>
      <c r="G24" s="126">
        <f t="shared" si="3"/>
        <v>0</v>
      </c>
      <c r="I24" s="492"/>
    </row>
    <row r="25" spans="1:9" ht="25.5">
      <c r="A25" s="119">
        <v>12</v>
      </c>
      <c r="B25" s="120" t="s">
        <v>156</v>
      </c>
      <c r="C25" s="127"/>
      <c r="D25" s="127">
        <v>0</v>
      </c>
      <c r="E25" s="89" t="e">
        <f t="shared" si="2"/>
        <v>#DIV/0!</v>
      </c>
      <c r="F25" s="126">
        <f t="shared" si="3"/>
        <v>0</v>
      </c>
      <c r="G25" s="126">
        <f t="shared" si="3"/>
        <v>0</v>
      </c>
      <c r="I25" s="492"/>
    </row>
    <row r="26" spans="1:9" ht="38.25">
      <c r="A26" s="119">
        <v>13</v>
      </c>
      <c r="B26" s="120" t="s">
        <v>159</v>
      </c>
      <c r="C26" s="127">
        <v>157.85</v>
      </c>
      <c r="D26" s="127">
        <v>8093.4599999999991</v>
      </c>
      <c r="E26" s="90">
        <f t="shared" si="2"/>
        <v>5027.3107380424444</v>
      </c>
      <c r="F26" s="126">
        <f t="shared" si="3"/>
        <v>6.6584276024510942E-4</v>
      </c>
      <c r="G26" s="126">
        <f t="shared" si="3"/>
        <v>3.2521082537853192E-2</v>
      </c>
      <c r="I26" s="492"/>
    </row>
    <row r="27" spans="1:9" ht="25.5">
      <c r="A27" s="119">
        <v>14</v>
      </c>
      <c r="B27" s="120" t="s">
        <v>157</v>
      </c>
      <c r="C27" s="127"/>
      <c r="D27" s="63">
        <v>0</v>
      </c>
      <c r="E27" s="90" t="e">
        <f t="shared" si="2"/>
        <v>#DIV/0!</v>
      </c>
      <c r="F27" s="126">
        <f t="shared" si="3"/>
        <v>0</v>
      </c>
      <c r="G27" s="126">
        <f>D28/D$29*100</f>
        <v>5.0276918707861702</v>
      </c>
      <c r="I27" s="492"/>
    </row>
    <row r="28" spans="1:9" ht="26.25" thickBot="1">
      <c r="A28" s="122">
        <v>15</v>
      </c>
      <c r="B28" s="123" t="s">
        <v>234</v>
      </c>
      <c r="C28" s="228">
        <v>273510.62</v>
      </c>
      <c r="D28" s="127">
        <v>1251232.1200000001</v>
      </c>
      <c r="E28" s="89">
        <f>(D28/C28-1)*100</f>
        <v>357.47112854338167</v>
      </c>
      <c r="F28" s="126">
        <f t="shared" si="3"/>
        <v>1.1537223071089722</v>
      </c>
      <c r="G28" s="126">
        <f>D28/D$29*100</f>
        <v>5.0276918707861702</v>
      </c>
      <c r="I28" s="492"/>
    </row>
    <row r="29" spans="1:9" ht="15" thickBot="1">
      <c r="A29" s="344"/>
      <c r="B29" s="345" t="s">
        <v>8</v>
      </c>
      <c r="C29" s="346">
        <f>SUM(C11:C19)+SUM(C21:C28)</f>
        <v>23706798.274999999</v>
      </c>
      <c r="D29" s="346">
        <f>SUM(D11:D19)+SUM(D21:D28)</f>
        <v>24886809.935000002</v>
      </c>
      <c r="E29" s="347">
        <f>(D29/C29-1)*100</f>
        <v>4.9775243637365518</v>
      </c>
      <c r="F29" s="348">
        <f>SUM(F11:F19,F21:F28)</f>
        <v>100</v>
      </c>
      <c r="G29" s="348">
        <f>SUM(G11:G19,G21:G28)</f>
        <v>105.02769187078619</v>
      </c>
      <c r="H29" s="492"/>
      <c r="I29" s="492"/>
    </row>
    <row r="30" spans="1:9">
      <c r="D30" s="68"/>
      <c r="I30" s="492"/>
    </row>
    <row r="31" spans="1:9">
      <c r="D31" s="68"/>
      <c r="I31" s="492"/>
    </row>
    <row r="32" spans="1:9">
      <c r="D32" s="68"/>
      <c r="E32" s="515"/>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3" zoomScale="88" zoomScaleNormal="88" workbookViewId="0">
      <selection activeCell="C30" sqref="C30"/>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40" t="s">
        <v>287</v>
      </c>
      <c r="B2" s="540"/>
      <c r="C2" s="540"/>
      <c r="D2" s="540"/>
      <c r="E2" s="540"/>
      <c r="F2" s="540"/>
      <c r="G2" s="540"/>
      <c r="H2" s="59"/>
      <c r="I2" s="59"/>
      <c r="J2" s="59"/>
      <c r="K2" s="59"/>
      <c r="L2" s="59"/>
      <c r="M2" s="59"/>
      <c r="N2" s="59"/>
      <c r="O2" s="59"/>
      <c r="P2" s="59"/>
      <c r="Q2" s="59"/>
      <c r="R2" s="59"/>
      <c r="S2" s="59"/>
      <c r="T2" s="59"/>
    </row>
    <row r="3" spans="1:20" s="60" customFormat="1" ht="15.75" customHeight="1">
      <c r="A3" s="541" t="s">
        <v>288</v>
      </c>
      <c r="B3" s="541"/>
      <c r="C3" s="541"/>
      <c r="D3" s="541"/>
      <c r="E3" s="541"/>
      <c r="F3" s="541"/>
      <c r="G3" s="541"/>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3" t="s">
        <v>11</v>
      </c>
      <c r="G5" s="544"/>
    </row>
    <row r="6" spans="1:20" ht="12" customHeight="1">
      <c r="A6" s="338" t="s">
        <v>48</v>
      </c>
      <c r="B6" s="302" t="s">
        <v>9</v>
      </c>
      <c r="C6" s="543" t="s">
        <v>366</v>
      </c>
      <c r="D6" s="544"/>
      <c r="E6" s="296" t="s">
        <v>13</v>
      </c>
      <c r="F6" s="543" t="s">
        <v>13</v>
      </c>
      <c r="G6" s="544"/>
    </row>
    <row r="7" spans="1:20" ht="12" customHeight="1">
      <c r="A7" s="339"/>
      <c r="B7" s="305" t="s">
        <v>178</v>
      </c>
      <c r="C7" s="546" t="s">
        <v>367</v>
      </c>
      <c r="D7" s="547"/>
      <c r="E7" s="301" t="s">
        <v>50</v>
      </c>
      <c r="F7" s="546" t="s">
        <v>17</v>
      </c>
      <c r="G7" s="547"/>
    </row>
    <row r="8" spans="1:20" ht="12" customHeight="1">
      <c r="A8" s="306"/>
      <c r="B8" s="306"/>
      <c r="C8" s="297"/>
      <c r="D8" s="314"/>
      <c r="E8" s="301" t="s">
        <v>18</v>
      </c>
      <c r="F8" s="546" t="s">
        <v>18</v>
      </c>
      <c r="G8" s="547"/>
    </row>
    <row r="9" spans="1:20" ht="15.75" customHeight="1" thickBot="1">
      <c r="A9" s="64"/>
      <c r="B9" s="65" t="str">
        <f>' F4'!A10</f>
        <v>Janar - Maj / January - May</v>
      </c>
      <c r="C9" s="66">
        <v>2021</v>
      </c>
      <c r="D9" s="224">
        <v>2022</v>
      </c>
      <c r="E9" s="66" t="s">
        <v>474</v>
      </c>
      <c r="F9" s="66">
        <v>2021</v>
      </c>
      <c r="G9" s="224">
        <v>2022</v>
      </c>
    </row>
    <row r="10" spans="1:20" ht="15.75" customHeight="1" thickBot="1">
      <c r="A10" s="545" t="s">
        <v>335</v>
      </c>
      <c r="B10" s="545"/>
      <c r="C10" s="545"/>
      <c r="D10" s="545"/>
      <c r="E10" s="545"/>
      <c r="F10" s="545"/>
      <c r="G10" s="557"/>
    </row>
    <row r="11" spans="1:20" ht="25.5">
      <c r="A11" s="117">
        <v>1</v>
      </c>
      <c r="B11" s="118" t="s">
        <v>171</v>
      </c>
      <c r="C11" s="127">
        <v>12137</v>
      </c>
      <c r="D11" s="127">
        <v>12610</v>
      </c>
      <c r="E11" s="89">
        <f t="shared" ref="E11:E19" si="0">(D11/C11-1)*100</f>
        <v>3.8971739309549225</v>
      </c>
      <c r="F11" s="132">
        <f>C11/C$29*100</f>
        <v>3.490793417048716</v>
      </c>
      <c r="G11" s="132">
        <f>D11/D$29*100</f>
        <v>3.1141338707128181</v>
      </c>
    </row>
    <row r="12" spans="1:20" ht="25.5">
      <c r="A12" s="119">
        <v>2</v>
      </c>
      <c r="B12" s="120" t="s">
        <v>152</v>
      </c>
      <c r="C12" s="127">
        <v>43563</v>
      </c>
      <c r="D12" s="127">
        <v>93541</v>
      </c>
      <c r="E12" s="89">
        <f t="shared" si="0"/>
        <v>114.7257994169364</v>
      </c>
      <c r="F12" s="126">
        <f>C12/C$29*100</f>
        <v>12.529408719361722</v>
      </c>
      <c r="G12" s="126">
        <f>D12/D$29*100</f>
        <v>23.10064999209736</v>
      </c>
    </row>
    <row r="13" spans="1:20" ht="25.5">
      <c r="A13" s="119">
        <v>3</v>
      </c>
      <c r="B13" s="120" t="s">
        <v>231</v>
      </c>
      <c r="C13" s="127">
        <v>5496</v>
      </c>
      <c r="D13" s="127">
        <v>6046</v>
      </c>
      <c r="E13" s="89">
        <f>(D13/C13-1)*100</f>
        <v>10.007278020378463</v>
      </c>
      <c r="F13" s="126">
        <f>C13/C$29*100</f>
        <v>1.5807366416824378</v>
      </c>
      <c r="G13" s="126">
        <f t="shared" ref="F13:G19" si="1">D13/D$29*100</f>
        <v>1.4931049470523154</v>
      </c>
    </row>
    <row r="14" spans="1:20" ht="25.5">
      <c r="A14" s="119">
        <v>4</v>
      </c>
      <c r="B14" s="120" t="s">
        <v>232</v>
      </c>
      <c r="C14" s="127"/>
      <c r="D14" s="127">
        <v>0</v>
      </c>
      <c r="E14" s="89" t="e">
        <f t="shared" ref="E14:E16" si="2">(D14/C14-1)*100</f>
        <v>#DIV/0!</v>
      </c>
      <c r="F14" s="126">
        <f>C14/C$29*100</f>
        <v>0</v>
      </c>
      <c r="G14" s="126">
        <f t="shared" si="1"/>
        <v>0</v>
      </c>
    </row>
    <row r="15" spans="1:20" ht="25.5">
      <c r="A15" s="119">
        <v>5</v>
      </c>
      <c r="B15" s="120" t="s">
        <v>233</v>
      </c>
      <c r="C15" s="127"/>
      <c r="D15" s="127">
        <v>0</v>
      </c>
      <c r="E15" s="89" t="e">
        <f t="shared" si="2"/>
        <v>#DIV/0!</v>
      </c>
      <c r="F15" s="126">
        <f t="shared" si="1"/>
        <v>0</v>
      </c>
      <c r="G15" s="126">
        <f t="shared" si="1"/>
        <v>0</v>
      </c>
    </row>
    <row r="16" spans="1:20" ht="38.25">
      <c r="A16" s="119">
        <v>6</v>
      </c>
      <c r="B16" s="120" t="s">
        <v>153</v>
      </c>
      <c r="C16" s="127"/>
      <c r="D16" s="127">
        <v>0</v>
      </c>
      <c r="E16" s="89" t="e">
        <f t="shared" si="2"/>
        <v>#DIV/0!</v>
      </c>
      <c r="F16" s="126">
        <f t="shared" si="1"/>
        <v>0</v>
      </c>
      <c r="G16" s="126">
        <f t="shared" si="1"/>
        <v>0</v>
      </c>
    </row>
    <row r="17" spans="1:8" ht="25.5">
      <c r="A17" s="119">
        <v>7</v>
      </c>
      <c r="B17" s="120" t="s">
        <v>154</v>
      </c>
      <c r="C17" s="127">
        <v>45</v>
      </c>
      <c r="D17" s="127">
        <v>45</v>
      </c>
      <c r="E17" s="89">
        <f t="shared" si="0"/>
        <v>0</v>
      </c>
      <c r="F17" s="126">
        <f>C17/C$29*100</f>
        <v>1.2942712677530875E-2</v>
      </c>
      <c r="G17" s="126">
        <f t="shared" si="1"/>
        <v>1.1113086770981507E-2</v>
      </c>
    </row>
    <row r="18" spans="1:8" ht="25.5">
      <c r="A18" s="119">
        <v>8</v>
      </c>
      <c r="B18" s="120" t="s">
        <v>163</v>
      </c>
      <c r="C18" s="127">
        <v>2546</v>
      </c>
      <c r="D18" s="127">
        <v>3533</v>
      </c>
      <c r="E18" s="89">
        <f t="shared" si="0"/>
        <v>38.766692851531829</v>
      </c>
      <c r="F18" s="126">
        <f>C18/C$29*100</f>
        <v>0.73226992171096905</v>
      </c>
      <c r="G18" s="126">
        <f t="shared" si="1"/>
        <v>0.87250079026394822</v>
      </c>
    </row>
    <row r="19" spans="1:8" ht="39" thickBot="1">
      <c r="A19" s="227">
        <v>9</v>
      </c>
      <c r="B19" s="123" t="s">
        <v>155</v>
      </c>
      <c r="C19" s="228">
        <v>48</v>
      </c>
      <c r="D19" s="228">
        <v>49</v>
      </c>
      <c r="E19" s="276">
        <f t="shared" si="0"/>
        <v>2.0833333333333259</v>
      </c>
      <c r="F19" s="255">
        <f>C19/C$29*100</f>
        <v>1.3805560189366267E-2</v>
      </c>
      <c r="G19" s="255">
        <f t="shared" si="1"/>
        <v>1.2100916706179864E-2</v>
      </c>
    </row>
    <row r="20" spans="1:8" ht="26.25" thickBot="1">
      <c r="A20" s="351">
        <v>10</v>
      </c>
      <c r="B20" s="352" t="s">
        <v>160</v>
      </c>
      <c r="C20" s="353">
        <f>SUM(C21:C23)</f>
        <v>273869</v>
      </c>
      <c r="D20" s="353">
        <f>SUM(D21:D23)</f>
        <v>280696</v>
      </c>
      <c r="E20" s="354">
        <f>(D20/C20-1)*100</f>
        <v>2.4927976514318884</v>
      </c>
      <c r="F20" s="354">
        <f>SUM(F21:F23)</f>
        <v>78.769061739615623</v>
      </c>
      <c r="G20" s="354">
        <f>SUM(G21:G23)</f>
        <v>69.319977872609456</v>
      </c>
    </row>
    <row r="21" spans="1:8" ht="12.75">
      <c r="A21" s="229"/>
      <c r="B21" s="230" t="s">
        <v>100</v>
      </c>
      <c r="C21" s="231">
        <v>132483</v>
      </c>
      <c r="D21" s="231">
        <v>147692</v>
      </c>
      <c r="E21" s="277">
        <f t="shared" ref="E21:E28" si="3">(D21/C21-1)*100</f>
        <v>11.479963467010856</v>
      </c>
      <c r="F21" s="262">
        <f t="shared" ref="F21:G28" si="4">C21/C$29*100</f>
        <v>38.10420897016273</v>
      </c>
      <c r="G21" s="262">
        <f t="shared" si="4"/>
        <v>36.473644697328908</v>
      </c>
    </row>
    <row r="22" spans="1:8" ht="12.75">
      <c r="A22" s="119"/>
      <c r="B22" s="121" t="s">
        <v>285</v>
      </c>
      <c r="C22" s="127">
        <v>30176</v>
      </c>
      <c r="D22" s="127">
        <v>36254</v>
      </c>
      <c r="E22" s="89">
        <f t="shared" si="3"/>
        <v>20.141834570519613</v>
      </c>
      <c r="F22" s="126">
        <f t="shared" si="4"/>
        <v>8.6790955057149262</v>
      </c>
      <c r="G22" s="126">
        <f t="shared" si="4"/>
        <v>8.9531966176703026</v>
      </c>
    </row>
    <row r="23" spans="1:8" ht="12.75">
      <c r="A23" s="119"/>
      <c r="B23" s="236" t="s">
        <v>101</v>
      </c>
      <c r="C23" s="199">
        <v>111210</v>
      </c>
      <c r="D23" s="199">
        <v>96750</v>
      </c>
      <c r="E23" s="275">
        <f t="shared" si="3"/>
        <v>-13.002427839223095</v>
      </c>
      <c r="F23" s="242">
        <f t="shared" si="4"/>
        <v>31.98575726373797</v>
      </c>
      <c r="G23" s="242">
        <f t="shared" si="4"/>
        <v>23.893136557610241</v>
      </c>
    </row>
    <row r="24" spans="1:8" ht="25.5">
      <c r="A24" s="119">
        <v>11</v>
      </c>
      <c r="B24" s="120" t="s">
        <v>176</v>
      </c>
      <c r="C24" s="127"/>
      <c r="D24" s="127">
        <v>0</v>
      </c>
      <c r="E24" s="89">
        <v>0</v>
      </c>
      <c r="F24" s="126">
        <f t="shared" si="4"/>
        <v>0</v>
      </c>
      <c r="G24" s="126">
        <f t="shared" si="4"/>
        <v>0</v>
      </c>
    </row>
    <row r="25" spans="1:8" ht="25.5">
      <c r="A25" s="119">
        <v>12</v>
      </c>
      <c r="B25" s="120" t="s">
        <v>156</v>
      </c>
      <c r="C25" s="127"/>
      <c r="D25" s="127">
        <v>0</v>
      </c>
      <c r="E25" s="89">
        <v>0</v>
      </c>
      <c r="F25" s="126">
        <f t="shared" si="4"/>
        <v>0</v>
      </c>
      <c r="G25" s="126">
        <f t="shared" si="4"/>
        <v>0</v>
      </c>
    </row>
    <row r="26" spans="1:8" ht="38.25">
      <c r="A26" s="119">
        <v>13</v>
      </c>
      <c r="B26" s="120" t="s">
        <v>159</v>
      </c>
      <c r="C26" s="127">
        <v>631</v>
      </c>
      <c r="D26" s="127">
        <v>592</v>
      </c>
      <c r="E26" s="89">
        <v>0</v>
      </c>
      <c r="F26" s="126">
        <f t="shared" si="4"/>
        <v>0.18148559332271072</v>
      </c>
      <c r="G26" s="126">
        <f t="shared" si="4"/>
        <v>0.14619883040935672</v>
      </c>
    </row>
    <row r="27" spans="1:8" ht="25.5">
      <c r="A27" s="119">
        <v>14</v>
      </c>
      <c r="B27" s="120" t="s">
        <v>157</v>
      </c>
      <c r="C27" s="127">
        <v>168</v>
      </c>
      <c r="D27" s="127">
        <v>0</v>
      </c>
      <c r="E27" s="89">
        <v>0</v>
      </c>
      <c r="F27" s="126">
        <f t="shared" si="4"/>
        <v>4.8319460662781935E-2</v>
      </c>
      <c r="G27" s="126">
        <f t="shared" si="4"/>
        <v>0</v>
      </c>
    </row>
    <row r="28" spans="1:8" ht="26.25" thickBot="1">
      <c r="A28" s="119">
        <v>15</v>
      </c>
      <c r="B28" s="123" t="s">
        <v>234</v>
      </c>
      <c r="C28" s="228">
        <v>9183</v>
      </c>
      <c r="D28" s="228">
        <v>7816</v>
      </c>
      <c r="E28" s="276">
        <f t="shared" si="3"/>
        <v>-14.886202765980617</v>
      </c>
      <c r="F28" s="255">
        <f t="shared" si="4"/>
        <v>2.6411762337281339</v>
      </c>
      <c r="G28" s="255">
        <f t="shared" si="4"/>
        <v>1.9302196933775879</v>
      </c>
    </row>
    <row r="29" spans="1:8" ht="15" thickBot="1">
      <c r="A29" s="344"/>
      <c r="B29" s="345" t="s">
        <v>8</v>
      </c>
      <c r="C29" s="346">
        <f>SUM(C11:C19)+SUM(C21:C28)</f>
        <v>347686</v>
      </c>
      <c r="D29" s="346">
        <f>SUM(D11:D19)+SUM(D21:D28)</f>
        <v>404928</v>
      </c>
      <c r="E29" s="347">
        <f>(D29/C29-1)*100</f>
        <v>16.46370575749383</v>
      </c>
      <c r="F29" s="348">
        <f>SUM(F11:F19,F21:F28)</f>
        <v>99.999999999999986</v>
      </c>
      <c r="G29" s="348">
        <f>SUM(G11:G19,G21:G28)</f>
        <v>100.00000000000001</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C30" sqref="C30"/>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40" t="s">
        <v>286</v>
      </c>
      <c r="B2" s="540"/>
      <c r="C2" s="540"/>
      <c r="D2" s="540"/>
      <c r="E2" s="540"/>
      <c r="F2" s="540"/>
      <c r="G2" s="54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1" t="s">
        <v>133</v>
      </c>
      <c r="B3" s="541"/>
      <c r="C3" s="541"/>
      <c r="D3" s="541"/>
      <c r="E3" s="541"/>
      <c r="F3" s="541"/>
      <c r="G3" s="541"/>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3" t="s">
        <v>11</v>
      </c>
      <c r="G5" s="544"/>
    </row>
    <row r="6" spans="1:36" ht="14.25">
      <c r="A6" s="338" t="s">
        <v>48</v>
      </c>
      <c r="B6" s="302" t="s">
        <v>9</v>
      </c>
      <c r="C6" s="543" t="s">
        <v>368</v>
      </c>
      <c r="D6" s="544"/>
      <c r="E6" s="296" t="s">
        <v>13</v>
      </c>
      <c r="F6" s="543" t="s">
        <v>13</v>
      </c>
      <c r="G6" s="544"/>
    </row>
    <row r="7" spans="1:36" ht="15">
      <c r="A7" s="339"/>
      <c r="B7" s="305" t="s">
        <v>178</v>
      </c>
      <c r="C7" s="546" t="s">
        <v>369</v>
      </c>
      <c r="D7" s="547"/>
      <c r="E7" s="301" t="s">
        <v>50</v>
      </c>
      <c r="F7" s="546" t="s">
        <v>17</v>
      </c>
      <c r="G7" s="547"/>
    </row>
    <row r="8" spans="1:36" ht="12" customHeight="1">
      <c r="A8" s="306"/>
      <c r="B8" s="306"/>
      <c r="C8" s="297"/>
      <c r="D8" s="314"/>
      <c r="E8" s="301" t="s">
        <v>18</v>
      </c>
      <c r="F8" s="546" t="s">
        <v>18</v>
      </c>
      <c r="G8" s="547"/>
    </row>
    <row r="9" spans="1:36" ht="12.75" thickBot="1">
      <c r="A9" s="64"/>
      <c r="B9" s="65" t="str">
        <f>' F4'!A10</f>
        <v>Janar - Maj / January - May</v>
      </c>
      <c r="C9" s="66">
        <v>2021</v>
      </c>
      <c r="D9" s="224">
        <v>2022</v>
      </c>
      <c r="E9" s="66" t="s">
        <v>474</v>
      </c>
      <c r="F9" s="66">
        <v>2021</v>
      </c>
      <c r="G9" s="224">
        <v>2022</v>
      </c>
    </row>
    <row r="10" spans="1:36" ht="15.75" thickBot="1">
      <c r="A10" s="545" t="s">
        <v>336</v>
      </c>
      <c r="B10" s="545"/>
      <c r="C10" s="545"/>
      <c r="D10" s="545"/>
      <c r="E10" s="545"/>
      <c r="F10" s="545"/>
      <c r="G10" s="545"/>
    </row>
    <row r="11" spans="1:36" ht="25.5">
      <c r="A11" s="117">
        <v>1</v>
      </c>
      <c r="B11" s="118" t="s">
        <v>171</v>
      </c>
      <c r="C11" s="131">
        <v>154</v>
      </c>
      <c r="D11" s="127">
        <v>176</v>
      </c>
      <c r="E11" s="89">
        <f t="shared" ref="E11:E19" si="0">(D11/C11-1)*100</f>
        <v>14.285714285714279</v>
      </c>
      <c r="F11" s="132">
        <f>C11/C$29*100</f>
        <v>0.25066328108468838</v>
      </c>
      <c r="G11" s="132">
        <f>D11/D$29*100</f>
        <v>0.24976584452076181</v>
      </c>
      <c r="H11" s="441"/>
    </row>
    <row r="12" spans="1:36" ht="25.5">
      <c r="A12" s="119">
        <v>2</v>
      </c>
      <c r="B12" s="120" t="s">
        <v>239</v>
      </c>
      <c r="C12" s="127">
        <v>48775</v>
      </c>
      <c r="D12" s="127">
        <v>57400</v>
      </c>
      <c r="E12" s="89">
        <f t="shared" si="0"/>
        <v>17.683239364428506</v>
      </c>
      <c r="F12" s="126">
        <f>C12/C$29*100</f>
        <v>79.390269707179712</v>
      </c>
      <c r="G12" s="126">
        <f>D12/D$29*100</f>
        <v>81.457724292566624</v>
      </c>
      <c r="H12" s="441"/>
    </row>
    <row r="13" spans="1:36" s="70" customFormat="1" ht="25.5">
      <c r="A13" s="129">
        <v>3</v>
      </c>
      <c r="B13" s="130" t="s">
        <v>227</v>
      </c>
      <c r="C13" s="127">
        <v>2079</v>
      </c>
      <c r="D13" s="127">
        <v>2107</v>
      </c>
      <c r="E13" s="89">
        <f t="shared" si="0"/>
        <v>1.3468013468013407</v>
      </c>
      <c r="F13" s="126">
        <f>C13/C$29*100</f>
        <v>3.383954294643293</v>
      </c>
      <c r="G13" s="126">
        <f t="shared" ref="F13:G19" si="1">D13/D$29*100</f>
        <v>2.9900945136661652</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1</v>
      </c>
      <c r="E17" s="89" t="e">
        <f t="shared" si="0"/>
        <v>#DIV/0!</v>
      </c>
      <c r="F17" s="126">
        <f t="shared" si="1"/>
        <v>0</v>
      </c>
      <c r="G17" s="126">
        <f t="shared" si="1"/>
        <v>1.4191241165952375E-3</v>
      </c>
      <c r="H17" s="441"/>
    </row>
    <row r="18" spans="1:8" s="70" customFormat="1" ht="25.5">
      <c r="A18" s="129">
        <v>8</v>
      </c>
      <c r="B18" s="130" t="s">
        <v>163</v>
      </c>
      <c r="C18" s="127">
        <v>87</v>
      </c>
      <c r="D18" s="127">
        <v>80</v>
      </c>
      <c r="E18" s="89">
        <f t="shared" si="0"/>
        <v>-8.045977011494255</v>
      </c>
      <c r="F18" s="126">
        <f t="shared" si="1"/>
        <v>0.14160847697641488</v>
      </c>
      <c r="G18" s="126">
        <f t="shared" si="1"/>
        <v>0.113529929327619</v>
      </c>
      <c r="H18" s="441"/>
    </row>
    <row r="19" spans="1:8" ht="39" thickBot="1">
      <c r="A19" s="227">
        <v>9</v>
      </c>
      <c r="B19" s="123" t="s">
        <v>155</v>
      </c>
      <c r="C19" s="228">
        <v>27</v>
      </c>
      <c r="D19" s="228">
        <v>9</v>
      </c>
      <c r="E19" s="276">
        <f t="shared" si="0"/>
        <v>-66.666666666666671</v>
      </c>
      <c r="F19" s="255">
        <f t="shared" si="1"/>
        <v>4.3947458371990822E-2</v>
      </c>
      <c r="G19" s="255">
        <f t="shared" si="1"/>
        <v>1.2772117049357138E-2</v>
      </c>
      <c r="H19" s="441"/>
    </row>
    <row r="20" spans="1:8" ht="26.25" thickBot="1">
      <c r="A20" s="355">
        <v>10</v>
      </c>
      <c r="B20" s="356" t="s">
        <v>162</v>
      </c>
      <c r="C20" s="357">
        <f>SUM(C21:C23)</f>
        <v>10281</v>
      </c>
      <c r="D20" s="357">
        <f>SUM(D21:D23)</f>
        <v>10643</v>
      </c>
      <c r="E20" s="358">
        <f>(D20/C20-1)*100</f>
        <v>3.5210582628149023</v>
      </c>
      <c r="F20" s="358">
        <f>SUM(F21:F23)</f>
        <v>16.734215537868057</v>
      </c>
      <c r="G20" s="358">
        <f>SUM(G21:G23)</f>
        <v>15.103737972923112</v>
      </c>
      <c r="H20" s="441"/>
    </row>
    <row r="21" spans="1:8" s="70" customFormat="1" ht="12.75">
      <c r="A21" s="232"/>
      <c r="B21" s="233" t="s">
        <v>100</v>
      </c>
      <c r="C21" s="231">
        <v>8256</v>
      </c>
      <c r="D21" s="231">
        <v>8777</v>
      </c>
      <c r="E21" s="277">
        <f>(D21/C21-1)*100</f>
        <v>6.3105620155038844</v>
      </c>
      <c r="F21" s="262">
        <f t="shared" ref="F21:G28" si="2">C21/C$29*100</f>
        <v>13.438156159968747</v>
      </c>
      <c r="G21" s="262">
        <f t="shared" si="2"/>
        <v>12.455652371356399</v>
      </c>
      <c r="H21" s="441"/>
    </row>
    <row r="22" spans="1:8" ht="12.75">
      <c r="A22" s="119"/>
      <c r="B22" s="121" t="s">
        <v>285</v>
      </c>
      <c r="C22" s="127">
        <v>21</v>
      </c>
      <c r="D22" s="127">
        <v>27</v>
      </c>
      <c r="E22" s="89">
        <f>(D22/C22-1)*100</f>
        <v>28.57142857142858</v>
      </c>
      <c r="F22" s="126">
        <f t="shared" si="2"/>
        <v>3.4181356511548411E-2</v>
      </c>
      <c r="G22" s="126">
        <f t="shared" si="2"/>
        <v>3.8316351148071415E-2</v>
      </c>
      <c r="H22" s="441"/>
    </row>
    <row r="23" spans="1:8" ht="25.5">
      <c r="A23" s="119"/>
      <c r="B23" s="417" t="s">
        <v>363</v>
      </c>
      <c r="C23" s="418">
        <v>2004</v>
      </c>
      <c r="D23" s="418">
        <v>1839</v>
      </c>
      <c r="E23" s="419">
        <f t="shared" ref="E23:E28" si="3">(D23/C23-1)*100</f>
        <v>-8.2335329341317376</v>
      </c>
      <c r="F23" s="420">
        <f t="shared" si="2"/>
        <v>3.2618780213877629</v>
      </c>
      <c r="G23" s="420">
        <f t="shared" si="2"/>
        <v>2.6097692504186418</v>
      </c>
      <c r="H23" s="441"/>
    </row>
    <row r="24" spans="1:8" ht="25.5">
      <c r="A24" s="119">
        <v>11</v>
      </c>
      <c r="B24" s="120" t="s">
        <v>161</v>
      </c>
      <c r="C24" s="127">
        <v>0</v>
      </c>
      <c r="D24" s="127">
        <v>0</v>
      </c>
      <c r="E24" s="127">
        <v>0</v>
      </c>
      <c r="F24" s="126">
        <f t="shared" si="2"/>
        <v>0</v>
      </c>
      <c r="G24" s="126">
        <f t="shared" si="2"/>
        <v>0</v>
      </c>
      <c r="H24" s="441"/>
    </row>
    <row r="25" spans="1:8" ht="25.5">
      <c r="A25" s="119">
        <v>12</v>
      </c>
      <c r="B25" s="120" t="s">
        <v>250</v>
      </c>
      <c r="C25" s="127">
        <v>0</v>
      </c>
      <c r="D25" s="127">
        <v>0</v>
      </c>
      <c r="E25" s="127">
        <v>0</v>
      </c>
      <c r="F25" s="126">
        <f t="shared" si="2"/>
        <v>0</v>
      </c>
      <c r="G25" s="126">
        <f t="shared" si="2"/>
        <v>0</v>
      </c>
      <c r="H25" s="441"/>
    </row>
    <row r="26" spans="1:8" ht="25.5">
      <c r="A26" s="119">
        <v>13</v>
      </c>
      <c r="B26" s="120" t="s">
        <v>158</v>
      </c>
      <c r="C26" s="127">
        <v>1</v>
      </c>
      <c r="D26" s="127">
        <v>5</v>
      </c>
      <c r="E26" s="127">
        <v>0</v>
      </c>
      <c r="F26" s="126">
        <f t="shared" si="2"/>
        <v>1.6276836434070674E-3</v>
      </c>
      <c r="G26" s="126">
        <f t="shared" si="2"/>
        <v>7.0956205829761877E-3</v>
      </c>
      <c r="H26" s="441"/>
    </row>
    <row r="27" spans="1:8" ht="25.5">
      <c r="A27" s="119">
        <v>14</v>
      </c>
      <c r="B27" s="120" t="s">
        <v>249</v>
      </c>
      <c r="C27" s="127">
        <v>0</v>
      </c>
      <c r="D27" s="127">
        <v>0</v>
      </c>
      <c r="E27" s="127">
        <v>0</v>
      </c>
      <c r="F27" s="126">
        <f t="shared" si="2"/>
        <v>0</v>
      </c>
      <c r="G27" s="126">
        <f t="shared" si="2"/>
        <v>0</v>
      </c>
      <c r="H27" s="441"/>
    </row>
    <row r="28" spans="1:8" ht="26.25" thickBot="1">
      <c r="A28" s="122">
        <v>15</v>
      </c>
      <c r="B28" s="123" t="s">
        <v>230</v>
      </c>
      <c r="C28" s="153">
        <v>33</v>
      </c>
      <c r="D28" s="228">
        <v>45</v>
      </c>
      <c r="E28" s="276">
        <f t="shared" si="3"/>
        <v>36.363636363636353</v>
      </c>
      <c r="F28" s="255">
        <f t="shared" si="2"/>
        <v>5.3713560232433226E-2</v>
      </c>
      <c r="G28" s="255">
        <f t="shared" si="2"/>
        <v>6.3860585246785687E-2</v>
      </c>
      <c r="H28" s="441"/>
    </row>
    <row r="29" spans="1:8" ht="15" thickBot="1">
      <c r="A29" s="349"/>
      <c r="B29" s="350" t="s">
        <v>8</v>
      </c>
      <c r="C29" s="346">
        <f>SUM(C11:C19)+SUM(C21:C28)</f>
        <v>61437</v>
      </c>
      <c r="D29" s="346">
        <f>SUM(D11:D19)+SUM(D21:D28)</f>
        <v>70466</v>
      </c>
      <c r="E29" s="347">
        <f>(D29/C29-1)*100</f>
        <v>14.69635561632241</v>
      </c>
      <c r="F29" s="348">
        <f>SUM(F11:F19,F21:F28)</f>
        <v>99.999999999999986</v>
      </c>
      <c r="G29" s="348">
        <f>SUM(G11:G19,G21:G28)</f>
        <v>99.999999999999972</v>
      </c>
      <c r="H29" s="441"/>
    </row>
    <row r="30" spans="1:8">
      <c r="H30" s="441"/>
    </row>
    <row r="31" spans="1:8">
      <c r="D31" s="441"/>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B26" sqref="B26"/>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0" t="s">
        <v>109</v>
      </c>
      <c r="B2" s="540"/>
      <c r="C2" s="540"/>
      <c r="D2" s="540"/>
      <c r="E2" s="540"/>
      <c r="F2" s="540"/>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1" t="s">
        <v>181</v>
      </c>
      <c r="B3" s="541"/>
      <c r="C3" s="541"/>
      <c r="D3" s="541"/>
      <c r="E3" s="541"/>
      <c r="F3" s="541"/>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3" t="s">
        <v>11</v>
      </c>
      <c r="F5" s="544"/>
    </row>
    <row r="6" spans="1:63" ht="12" customHeight="1">
      <c r="A6" s="302" t="s">
        <v>9</v>
      </c>
      <c r="B6" s="543" t="s">
        <v>261</v>
      </c>
      <c r="C6" s="544"/>
      <c r="D6" s="296" t="s">
        <v>13</v>
      </c>
      <c r="E6" s="543" t="s">
        <v>13</v>
      </c>
      <c r="F6" s="544"/>
    </row>
    <row r="7" spans="1:63" ht="12" customHeight="1">
      <c r="A7" s="305" t="s">
        <v>178</v>
      </c>
      <c r="B7" s="546" t="s">
        <v>262</v>
      </c>
      <c r="C7" s="547"/>
      <c r="D7" s="301" t="s">
        <v>50</v>
      </c>
      <c r="E7" s="546" t="s">
        <v>17</v>
      </c>
      <c r="F7" s="547"/>
    </row>
    <row r="8" spans="1:63" ht="12" customHeight="1">
      <c r="A8" s="306"/>
      <c r="B8" s="297"/>
      <c r="C8" s="314"/>
      <c r="D8" s="301" t="s">
        <v>18</v>
      </c>
      <c r="E8" s="546" t="s">
        <v>18</v>
      </c>
      <c r="F8" s="547"/>
    </row>
    <row r="9" spans="1:63" ht="17.25" customHeight="1" thickBot="1">
      <c r="A9" s="65" t="str">
        <f>' F4'!A10</f>
        <v>Janar - Maj / January - May</v>
      </c>
      <c r="B9" s="66">
        <v>2021</v>
      </c>
      <c r="C9" s="224">
        <v>2022</v>
      </c>
      <c r="D9" s="66" t="s">
        <v>474</v>
      </c>
      <c r="E9" s="66">
        <v>2021</v>
      </c>
      <c r="F9" s="224">
        <v>2022</v>
      </c>
    </row>
    <row r="10" spans="1:63" ht="15.75" thickBot="1">
      <c r="A10" s="545" t="s">
        <v>329</v>
      </c>
      <c r="B10" s="545"/>
      <c r="C10" s="545"/>
      <c r="D10" s="545"/>
      <c r="E10" s="545"/>
      <c r="F10" s="545"/>
    </row>
    <row r="11" spans="1:63" ht="12.75">
      <c r="A11" s="133" t="s">
        <v>22</v>
      </c>
      <c r="B11" s="124">
        <v>7703168.1483999901</v>
      </c>
      <c r="C11" s="523">
        <v>10926102.09</v>
      </c>
      <c r="D11" s="278">
        <f>(C11/B11-1)*100</f>
        <v>41.839070360543019</v>
      </c>
      <c r="E11" s="165">
        <f>B11/B25*100</f>
        <v>18.988555765709737</v>
      </c>
      <c r="F11" s="139">
        <f>C11/C25*100</f>
        <v>23.840994123852539</v>
      </c>
      <c r="G11" s="76"/>
    </row>
    <row r="12" spans="1:63" ht="12.75">
      <c r="A12" s="74" t="s">
        <v>23</v>
      </c>
      <c r="B12" s="114"/>
      <c r="C12" s="114"/>
      <c r="D12" s="128"/>
      <c r="E12" s="136"/>
      <c r="F12" s="136"/>
      <c r="G12" s="76"/>
    </row>
    <row r="13" spans="1:63" ht="12.75">
      <c r="A13" s="134" t="s">
        <v>24</v>
      </c>
      <c r="B13" s="137">
        <v>24314950.800650876</v>
      </c>
      <c r="C13" s="137">
        <v>26031286.037587807</v>
      </c>
      <c r="D13" s="138">
        <f>(C17/B13-1)*100</f>
        <v>-99.282907370738613</v>
      </c>
      <c r="E13" s="139">
        <f>B13/B$25*100</f>
        <v>59.937131102940789</v>
      </c>
      <c r="F13" s="139">
        <f>C13/C$25*100</f>
        <v>56.800836414155789</v>
      </c>
      <c r="G13" s="76"/>
    </row>
    <row r="14" spans="1:63" ht="12.75">
      <c r="A14" s="135" t="s">
        <v>25</v>
      </c>
      <c r="B14" s="140"/>
      <c r="C14" s="140"/>
      <c r="D14" s="141"/>
      <c r="E14" s="142"/>
      <c r="F14" s="142"/>
      <c r="G14" s="76"/>
    </row>
    <row r="15" spans="1:63" ht="12.75">
      <c r="A15" s="134" t="s">
        <v>257</v>
      </c>
      <c r="B15" s="137">
        <v>2614001.477434102</v>
      </c>
      <c r="C15" s="137">
        <v>3132195.1610693731</v>
      </c>
      <c r="D15" s="138">
        <f>(C20/B15-1)*100</f>
        <v>-100</v>
      </c>
      <c r="E15" s="139">
        <f>B15/B$25*100</f>
        <v>6.4435972147660978</v>
      </c>
      <c r="F15" s="139">
        <f>C15/C$25*100</f>
        <v>6.8345184599876179</v>
      </c>
      <c r="G15" s="76"/>
    </row>
    <row r="16" spans="1:63" ht="12.75">
      <c r="A16" s="135" t="s">
        <v>26</v>
      </c>
      <c r="B16" s="140"/>
      <c r="C16" s="140"/>
      <c r="D16" s="141"/>
      <c r="E16" s="142"/>
      <c r="F16" s="142"/>
      <c r="G16" s="76"/>
    </row>
    <row r="17" spans="1:7" ht="12.75">
      <c r="A17" s="134" t="s">
        <v>172</v>
      </c>
      <c r="B17" s="137">
        <v>150459.23000000001</v>
      </c>
      <c r="C17" s="137">
        <v>174360.72</v>
      </c>
      <c r="D17" s="138">
        <f>(C17/B17-1)*100</f>
        <v>15.885692090807591</v>
      </c>
      <c r="E17" s="139">
        <f>B17/B$25*100</f>
        <v>0.37088681231944426</v>
      </c>
      <c r="F17" s="139">
        <f>C17/C$25*100</f>
        <v>0.38045891084573402</v>
      </c>
      <c r="G17" s="76"/>
    </row>
    <row r="18" spans="1:7" ht="12.75">
      <c r="A18" s="135" t="s">
        <v>173</v>
      </c>
      <c r="B18" s="114"/>
      <c r="C18" s="114"/>
      <c r="D18" s="128"/>
      <c r="E18" s="136"/>
      <c r="F18" s="136"/>
      <c r="G18" s="76"/>
    </row>
    <row r="19" spans="1:7" ht="12.75">
      <c r="A19" s="134" t="s">
        <v>27</v>
      </c>
      <c r="B19" s="137">
        <v>2350517.08</v>
      </c>
      <c r="C19" s="137">
        <v>2439854.189999999</v>
      </c>
      <c r="D19" s="138">
        <f t="shared" ref="D19:D23" si="0">(C19/B19-1)*100</f>
        <v>3.8007428561207979</v>
      </c>
      <c r="E19" s="139">
        <f>B19/B$25*100</f>
        <v>5.7940997511658683</v>
      </c>
      <c r="F19" s="139">
        <f>C19/C$25*100</f>
        <v>5.3238152936613261</v>
      </c>
      <c r="G19" s="76"/>
    </row>
    <row r="20" spans="1:7" ht="12.75">
      <c r="A20" s="135" t="s">
        <v>28</v>
      </c>
      <c r="B20" s="140"/>
      <c r="C20" s="140"/>
      <c r="D20" s="141"/>
      <c r="E20" s="142"/>
      <c r="F20" s="142"/>
    </row>
    <row r="21" spans="1:7" ht="12.75">
      <c r="A21" s="134" t="s">
        <v>29</v>
      </c>
      <c r="B21" s="137">
        <v>530423.58214399999</v>
      </c>
      <c r="C21" s="137">
        <v>556989.74077708472</v>
      </c>
      <c r="D21" s="138">
        <f t="shared" si="0"/>
        <v>5.0084799257421597</v>
      </c>
      <c r="E21" s="139">
        <f>B21/B$25*100</f>
        <v>1.3075110882891601</v>
      </c>
      <c r="F21" s="139">
        <f>C21/C$25*100</f>
        <v>1.2153638166227887</v>
      </c>
    </row>
    <row r="22" spans="1:7" ht="12.75">
      <c r="A22" s="135" t="s">
        <v>30</v>
      </c>
      <c r="B22" s="140"/>
      <c r="C22" s="140"/>
      <c r="D22" s="141"/>
      <c r="E22" s="142"/>
      <c r="F22" s="142"/>
    </row>
    <row r="23" spans="1:7" ht="12.75">
      <c r="A23" s="134" t="s">
        <v>31</v>
      </c>
      <c r="B23" s="137">
        <v>2903904.8370569996</v>
      </c>
      <c r="C23" s="137">
        <v>2568266.1396009997</v>
      </c>
      <c r="D23" s="138">
        <f t="shared" si="0"/>
        <v>-11.558185143427679</v>
      </c>
      <c r="E23" s="139">
        <f>B23/B$25*100</f>
        <v>7.1582182648089159</v>
      </c>
      <c r="F23" s="139">
        <f>C23/C$25*100</f>
        <v>5.6040129808742147</v>
      </c>
    </row>
    <row r="24" spans="1:7" ht="13.5" thickBot="1">
      <c r="A24" s="74" t="s">
        <v>32</v>
      </c>
      <c r="B24" s="114"/>
      <c r="C24" s="114"/>
      <c r="D24" s="128"/>
      <c r="E24" s="128"/>
      <c r="F24" s="139"/>
    </row>
    <row r="25" spans="1:7" ht="15" thickBot="1">
      <c r="A25" s="359" t="s">
        <v>8</v>
      </c>
      <c r="B25" s="360">
        <f>SUM(B11:B24)</f>
        <v>40567425.155685961</v>
      </c>
      <c r="C25" s="360">
        <f>SUM(C11:C24)</f>
        <v>45829054.07903526</v>
      </c>
      <c r="D25" s="361">
        <f>(C25/B25-1)*100</f>
        <v>12.970083516902298</v>
      </c>
      <c r="E25" s="362">
        <f>SUM(E11,E13,E15,E17,E19,E21,E23)</f>
        <v>100.00000000000003</v>
      </c>
      <c r="F25" s="362">
        <f>SUM(F11,F13,F15,F17,F19,F21,F23)</f>
        <v>100</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C27" sqref="C27"/>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40" t="s">
        <v>58</v>
      </c>
      <c r="B2" s="540"/>
      <c r="C2" s="540"/>
      <c r="D2" s="540"/>
      <c r="E2" s="540"/>
      <c r="F2" s="540"/>
      <c r="G2" s="92"/>
    </row>
    <row r="3" spans="1:10" ht="15.75">
      <c r="A3" s="541" t="s">
        <v>133</v>
      </c>
      <c r="B3" s="541"/>
      <c r="C3" s="541"/>
      <c r="D3" s="541"/>
      <c r="E3" s="541"/>
      <c r="F3" s="541"/>
      <c r="G3" s="93"/>
    </row>
    <row r="5" spans="1:10">
      <c r="A5" s="315"/>
      <c r="B5" s="363"/>
      <c r="C5" s="314"/>
      <c r="D5" s="296" t="s">
        <v>49</v>
      </c>
      <c r="E5" s="543" t="s">
        <v>11</v>
      </c>
      <c r="F5" s="544"/>
    </row>
    <row r="6" spans="1:10" ht="14.25">
      <c r="A6" s="302" t="s">
        <v>9</v>
      </c>
      <c r="B6" s="543" t="s">
        <v>261</v>
      </c>
      <c r="C6" s="544"/>
      <c r="D6" s="296" t="s">
        <v>13</v>
      </c>
      <c r="E6" s="543" t="s">
        <v>13</v>
      </c>
      <c r="F6" s="544"/>
    </row>
    <row r="7" spans="1:10" ht="15">
      <c r="A7" s="305" t="s">
        <v>178</v>
      </c>
      <c r="B7" s="546" t="s">
        <v>262</v>
      </c>
      <c r="C7" s="547"/>
      <c r="D7" s="301" t="s">
        <v>50</v>
      </c>
      <c r="E7" s="546" t="s">
        <v>17</v>
      </c>
      <c r="F7" s="547"/>
    </row>
    <row r="8" spans="1:10">
      <c r="A8" s="306"/>
      <c r="B8" s="297"/>
      <c r="C8" s="314"/>
      <c r="D8" s="301" t="s">
        <v>18</v>
      </c>
      <c r="E8" s="546" t="s">
        <v>18</v>
      </c>
      <c r="F8" s="547"/>
    </row>
    <row r="9" spans="1:10" ht="15.75" customHeight="1" thickBot="1">
      <c r="A9" s="65" t="str">
        <f>' F4'!A10</f>
        <v>Janar - Maj / January - May</v>
      </c>
      <c r="B9" s="66">
        <v>2021</v>
      </c>
      <c r="C9" s="224">
        <v>2022</v>
      </c>
      <c r="D9" s="66" t="s">
        <v>474</v>
      </c>
      <c r="E9" s="66">
        <v>2021</v>
      </c>
      <c r="F9" s="224">
        <v>2022</v>
      </c>
    </row>
    <row r="10" spans="1:10" ht="15.75" thickBot="1">
      <c r="A10" s="545" t="s">
        <v>331</v>
      </c>
      <c r="B10" s="545"/>
      <c r="C10" s="545"/>
      <c r="D10" s="545"/>
      <c r="E10" s="545"/>
      <c r="F10" s="545"/>
    </row>
    <row r="11" spans="1:10" ht="12" customHeight="1">
      <c r="A11" s="133" t="s">
        <v>22</v>
      </c>
      <c r="B11" s="124">
        <v>4369402.9000000004</v>
      </c>
      <c r="C11" s="124">
        <v>5463719.7800000003</v>
      </c>
      <c r="D11" s="278">
        <f>(C11/B11-1)*100</f>
        <v>25.044998253651542</v>
      </c>
      <c r="E11" s="165">
        <f>B11/B25*100</f>
        <v>22.557714928391537</v>
      </c>
      <c r="F11" s="139">
        <f>C11/C25*100</f>
        <v>21.954279372367452</v>
      </c>
      <c r="G11" s="143"/>
    </row>
    <row r="12" spans="1:10" ht="12" customHeight="1">
      <c r="A12" s="74" t="s">
        <v>23</v>
      </c>
      <c r="D12" s="128"/>
      <c r="E12" s="136"/>
      <c r="F12" s="136"/>
      <c r="G12" s="143"/>
    </row>
    <row r="13" spans="1:10" ht="12" customHeight="1">
      <c r="A13" s="134" t="s">
        <v>24</v>
      </c>
      <c r="B13" s="137">
        <v>12218541</v>
      </c>
      <c r="C13" s="137">
        <v>15117920.780000001</v>
      </c>
      <c r="D13" s="138">
        <f>(C15/B13-1)*100</f>
        <v>-83.654550531033124</v>
      </c>
      <c r="E13" s="139">
        <f>B13/B$25*100</f>
        <v>63.080098362836722</v>
      </c>
      <c r="F13" s="139">
        <f>C13/C$25*100</f>
        <v>60.746720127992958</v>
      </c>
      <c r="G13" s="143"/>
    </row>
    <row r="14" spans="1:10" ht="12" customHeight="1">
      <c r="A14" s="135" t="s">
        <v>25</v>
      </c>
      <c r="B14" s="140"/>
      <c r="C14" s="140"/>
      <c r="D14" s="141"/>
      <c r="E14" s="142"/>
      <c r="F14" s="142"/>
      <c r="G14" s="143"/>
    </row>
    <row r="15" spans="1:10" ht="12" customHeight="1">
      <c r="A15" s="134" t="s">
        <v>257</v>
      </c>
      <c r="B15" s="137">
        <v>1708597.7650000004</v>
      </c>
      <c r="C15" s="137">
        <v>1997175.4449999998</v>
      </c>
      <c r="D15" s="138">
        <f>(C19/B15-1)*100</f>
        <v>-38.998073663054342</v>
      </c>
      <c r="E15" s="139">
        <f>B15/B$25*100</f>
        <v>8.820898917368531</v>
      </c>
      <c r="F15" s="139">
        <f>C15/C$25*100</f>
        <v>8.0250359536488318</v>
      </c>
      <c r="G15" s="143"/>
    </row>
    <row r="16" spans="1:10" ht="12" customHeight="1">
      <c r="A16" s="135" t="s">
        <v>26</v>
      </c>
      <c r="B16" s="140"/>
      <c r="C16" s="140"/>
      <c r="D16" s="141"/>
      <c r="E16" s="142"/>
      <c r="F16" s="142"/>
      <c r="G16" s="431"/>
      <c r="I16" s="432"/>
      <c r="J16" s="432"/>
    </row>
    <row r="17" spans="1:10" ht="12" customHeight="1">
      <c r="A17" s="134" t="s">
        <v>172</v>
      </c>
      <c r="B17" s="137">
        <v>0</v>
      </c>
      <c r="C17" s="137">
        <v>6390.8</v>
      </c>
      <c r="D17" s="138" t="e">
        <f>(C17/B17-1)*100</f>
        <v>#DIV/0!</v>
      </c>
      <c r="E17" s="139">
        <f>B17/B$25*100</f>
        <v>0</v>
      </c>
      <c r="F17" s="139">
        <f>C17/C$25*100</f>
        <v>2.5679466418924931E-2</v>
      </c>
      <c r="G17" s="431"/>
      <c r="I17" s="432"/>
      <c r="J17" s="432"/>
    </row>
    <row r="18" spans="1:10" ht="13.5" customHeight="1">
      <c r="A18" s="135" t="s">
        <v>173</v>
      </c>
      <c r="B18" s="175"/>
      <c r="C18" s="175"/>
      <c r="D18" s="141"/>
      <c r="E18" s="142"/>
      <c r="F18" s="142"/>
      <c r="G18" s="433"/>
      <c r="I18" s="434"/>
      <c r="J18" s="432"/>
    </row>
    <row r="19" spans="1:10" ht="12.75" customHeight="1">
      <c r="A19" s="134" t="s">
        <v>27</v>
      </c>
      <c r="B19" s="144">
        <v>799672.47</v>
      </c>
      <c r="C19" s="144">
        <v>1042277.55</v>
      </c>
      <c r="D19" s="138">
        <f>(C19/B19-1)*100</f>
        <v>30.33805577926174</v>
      </c>
      <c r="E19" s="139">
        <f>B19/B$25*100</f>
        <v>4.1284321970726774</v>
      </c>
      <c r="F19" s="139">
        <f>C19/C$25*100</f>
        <v>4.1880721262477865</v>
      </c>
      <c r="G19" s="431"/>
      <c r="I19" s="432"/>
      <c r="J19" s="432"/>
    </row>
    <row r="20" spans="1:10" ht="15" customHeight="1">
      <c r="A20" s="135" t="s">
        <v>28</v>
      </c>
      <c r="B20" s="175"/>
      <c r="C20" s="175"/>
      <c r="D20" s="141"/>
      <c r="E20" s="142"/>
      <c r="F20" s="142"/>
      <c r="G20" s="143"/>
    </row>
    <row r="21" spans="1:10">
      <c r="A21" s="134" t="s">
        <v>29</v>
      </c>
      <c r="B21" s="144">
        <v>157.85</v>
      </c>
      <c r="C21" s="144">
        <v>8093.4599999999991</v>
      </c>
      <c r="D21" s="138">
        <f>(C21/B21-1)*100</f>
        <v>5027.3107380424444</v>
      </c>
      <c r="E21" s="139">
        <f>B21/B$25*100</f>
        <v>8.149249183330297E-4</v>
      </c>
      <c r="F21" s="139">
        <f>C21/C$25*100</f>
        <v>3.2521082537853192E-2</v>
      </c>
      <c r="G21" s="143"/>
    </row>
    <row r="22" spans="1:10">
      <c r="A22" s="135" t="s">
        <v>30</v>
      </c>
      <c r="B22" s="140"/>
      <c r="C22" s="140"/>
      <c r="D22" s="141"/>
      <c r="E22" s="142"/>
      <c r="F22" s="142"/>
      <c r="G22" s="143"/>
    </row>
    <row r="23" spans="1:10">
      <c r="A23" s="134" t="s">
        <v>31</v>
      </c>
      <c r="B23" s="144">
        <v>273510.62</v>
      </c>
      <c r="C23" s="144">
        <v>1251232.1200000001</v>
      </c>
      <c r="D23" s="138">
        <f>(C23/B23-1)*100</f>
        <v>357.47112854338167</v>
      </c>
      <c r="E23" s="139">
        <f>B23/B$25*100</f>
        <v>1.4120406694122036</v>
      </c>
      <c r="F23" s="139">
        <f>C23/C$25*100</f>
        <v>5.0276918707861693</v>
      </c>
      <c r="G23" s="143"/>
    </row>
    <row r="24" spans="1:10" ht="13.5" thickBot="1">
      <c r="A24" s="74" t="s">
        <v>32</v>
      </c>
      <c r="B24" s="175"/>
      <c r="C24" s="175"/>
      <c r="D24" s="128"/>
      <c r="E24" s="128"/>
      <c r="F24" s="136"/>
      <c r="G24" s="143"/>
    </row>
    <row r="25" spans="1:10" ht="15" thickBot="1">
      <c r="A25" s="359" t="s">
        <v>8</v>
      </c>
      <c r="B25" s="360">
        <f>SUM(B11:B24)</f>
        <v>19369882.605</v>
      </c>
      <c r="C25" s="360">
        <f>SUM(C11:C24)</f>
        <v>24886809.935000006</v>
      </c>
      <c r="D25" s="361">
        <f>(C25/B25-1)*100</f>
        <v>28.481986403861349</v>
      </c>
      <c r="E25" s="362">
        <f>SUM(E11,E13,E15,E17,E19,E21,E23)</f>
        <v>100</v>
      </c>
      <c r="F25" s="362">
        <f>SUM(F11,F13,F15,F17,F19,F21,F23)</f>
        <v>99.999999999999972</v>
      </c>
      <c r="G25" s="143"/>
      <c r="H25" s="501"/>
    </row>
    <row r="27" spans="1:10">
      <c r="C27" s="46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83" zoomScaleNormal="83" workbookViewId="0">
      <selection activeCell="C26" sqref="C26"/>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40" t="s">
        <v>99</v>
      </c>
      <c r="B2" s="540"/>
      <c r="C2" s="540"/>
      <c r="D2" s="540"/>
      <c r="E2" s="540"/>
      <c r="F2" s="540"/>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1" t="s">
        <v>164</v>
      </c>
      <c r="B3" s="541"/>
      <c r="C3" s="541"/>
      <c r="D3" s="541"/>
      <c r="E3" s="541"/>
      <c r="F3" s="541"/>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3" t="s">
        <v>11</v>
      </c>
      <c r="F5" s="544"/>
    </row>
    <row r="6" spans="1:30" ht="12.75" customHeight="1">
      <c r="A6" s="302" t="s">
        <v>9</v>
      </c>
      <c r="B6" s="553" t="s">
        <v>44</v>
      </c>
      <c r="C6" s="554"/>
      <c r="D6" s="315" t="s">
        <v>13</v>
      </c>
      <c r="E6" s="543" t="s">
        <v>13</v>
      </c>
      <c r="F6" s="544"/>
    </row>
    <row r="7" spans="1:30" ht="13.5" customHeight="1">
      <c r="A7" s="305" t="s">
        <v>178</v>
      </c>
      <c r="B7" s="555" t="s">
        <v>45</v>
      </c>
      <c r="C7" s="556"/>
      <c r="D7" s="306" t="s">
        <v>50</v>
      </c>
      <c r="E7" s="546" t="s">
        <v>17</v>
      </c>
      <c r="F7" s="547"/>
    </row>
    <row r="8" spans="1:30" ht="12" customHeight="1">
      <c r="A8" s="306"/>
      <c r="B8" s="303"/>
      <c r="C8" s="334"/>
      <c r="D8" s="306" t="s">
        <v>18</v>
      </c>
      <c r="E8" s="546" t="s">
        <v>18</v>
      </c>
      <c r="F8" s="547"/>
      <c r="H8" s="441"/>
    </row>
    <row r="9" spans="1:30" ht="16.5" customHeight="1" thickBot="1">
      <c r="A9" s="65" t="str">
        <f>' F4'!A10</f>
        <v>Janar - Maj / January - May</v>
      </c>
      <c r="B9" s="66">
        <v>2021</v>
      </c>
      <c r="C9" s="224">
        <v>2022</v>
      </c>
      <c r="D9" s="66" t="s">
        <v>474</v>
      </c>
      <c r="E9" s="66">
        <v>2021</v>
      </c>
      <c r="F9" s="224">
        <v>2022</v>
      </c>
    </row>
    <row r="10" spans="1:30" ht="15.75" thickBot="1">
      <c r="A10" s="545" t="s">
        <v>337</v>
      </c>
      <c r="B10" s="545" t="s">
        <v>21</v>
      </c>
      <c r="C10" s="545"/>
      <c r="D10" s="545"/>
      <c r="E10" s="545"/>
      <c r="F10" s="545"/>
    </row>
    <row r="11" spans="1:30" ht="12.75">
      <c r="A11" s="133" t="s">
        <v>22</v>
      </c>
      <c r="B11" s="124">
        <v>55700</v>
      </c>
      <c r="C11" s="137">
        <v>106151</v>
      </c>
      <c r="D11" s="278">
        <f>(C11/B11-1)*100</f>
        <v>90.576301615798926</v>
      </c>
      <c r="E11" s="165">
        <f>B11/B25*100</f>
        <v>16.02020213641044</v>
      </c>
      <c r="F11" s="139">
        <f>C11/C25*100</f>
        <v>26.214783862810176</v>
      </c>
      <c r="I11" s="492"/>
    </row>
    <row r="12" spans="1:30" ht="12.75">
      <c r="A12" s="74" t="s">
        <v>23</v>
      </c>
      <c r="B12" s="114"/>
      <c r="C12" s="114"/>
      <c r="D12" s="128"/>
      <c r="E12" s="136"/>
      <c r="F12" s="136"/>
      <c r="I12" s="492"/>
    </row>
    <row r="13" spans="1:30" ht="12.75">
      <c r="A13" s="134" t="s">
        <v>24</v>
      </c>
      <c r="B13" s="137">
        <v>273869</v>
      </c>
      <c r="C13" s="137">
        <v>280696</v>
      </c>
      <c r="D13" s="138">
        <f>(C13/B13-1)*100</f>
        <v>2.4927976514318884</v>
      </c>
      <c r="E13" s="139">
        <f>B13/B$25*100</f>
        <v>78.769061739615637</v>
      </c>
      <c r="F13" s="139">
        <f>C13/C$25*100</f>
        <v>69.319977872609456</v>
      </c>
      <c r="I13" s="492"/>
      <c r="K13" s="441"/>
    </row>
    <row r="14" spans="1:30" ht="12.75">
      <c r="A14" s="135" t="s">
        <v>25</v>
      </c>
      <c r="D14" s="141"/>
      <c r="E14" s="142"/>
      <c r="F14" s="142"/>
      <c r="I14" s="492"/>
    </row>
    <row r="15" spans="1:30" ht="12.75">
      <c r="A15" s="134" t="s">
        <v>257</v>
      </c>
      <c r="B15" s="137">
        <v>5496</v>
      </c>
      <c r="C15" s="137">
        <v>6046</v>
      </c>
      <c r="D15" s="138">
        <f>(C15/B15-1)*100</f>
        <v>10.007278020378463</v>
      </c>
      <c r="E15" s="139">
        <f>B15/B$25*100</f>
        <v>1.5807366416824378</v>
      </c>
      <c r="F15" s="139">
        <f>C15/C$25*100</f>
        <v>1.4931049470523154</v>
      </c>
      <c r="I15" s="492"/>
    </row>
    <row r="16" spans="1:30" ht="12.75">
      <c r="A16" s="135" t="s">
        <v>26</v>
      </c>
      <c r="B16" s="140"/>
      <c r="C16" s="140"/>
      <c r="D16" s="141"/>
      <c r="E16" s="142"/>
      <c r="F16" s="142"/>
      <c r="I16" s="492"/>
    </row>
    <row r="17" spans="1:10" ht="12.75">
      <c r="A17" s="134" t="s">
        <v>172</v>
      </c>
      <c r="B17" s="137">
        <v>45</v>
      </c>
      <c r="C17" s="137">
        <v>45</v>
      </c>
      <c r="D17" s="138">
        <f>(C23/B23-1)*100</f>
        <v>-16.415356646347988</v>
      </c>
      <c r="E17" s="139">
        <f>B17/B$25*100</f>
        <v>1.2942712677530875E-2</v>
      </c>
      <c r="F17" s="139">
        <f>C17/C$25*100</f>
        <v>1.1113086770981507E-2</v>
      </c>
      <c r="I17" s="492"/>
    </row>
    <row r="18" spans="1:10" ht="12" customHeight="1">
      <c r="A18" s="135" t="s">
        <v>173</v>
      </c>
      <c r="B18" s="140"/>
      <c r="C18" s="140"/>
      <c r="D18" s="141"/>
      <c r="E18" s="142"/>
      <c r="F18" s="142"/>
      <c r="I18" s="492"/>
    </row>
    <row r="19" spans="1:10" ht="12.75">
      <c r="A19" s="134" t="s">
        <v>27</v>
      </c>
      <c r="B19" s="137">
        <v>2594</v>
      </c>
      <c r="C19" s="137">
        <v>3582</v>
      </c>
      <c r="D19" s="138">
        <f t="shared" ref="D19:D23" si="0">(C19/B19-1)*100</f>
        <v>38.08789514263686</v>
      </c>
      <c r="E19" s="139">
        <f t="shared" ref="E19:E23" si="1">B19/B$25*100</f>
        <v>0.74607548190033535</v>
      </c>
      <c r="F19" s="139">
        <f>C19/C$25*100</f>
        <v>0.88460170697012808</v>
      </c>
      <c r="I19" s="492"/>
    </row>
    <row r="20" spans="1:10" ht="12" customHeight="1">
      <c r="A20" s="135" t="s">
        <v>28</v>
      </c>
      <c r="B20" s="140"/>
      <c r="C20" s="140"/>
      <c r="D20" s="141"/>
      <c r="E20" s="142"/>
      <c r="F20" s="142"/>
      <c r="I20" s="492"/>
    </row>
    <row r="21" spans="1:10" ht="12.75">
      <c r="A21" s="134" t="s">
        <v>29</v>
      </c>
      <c r="B21" s="137">
        <v>631</v>
      </c>
      <c r="C21" s="137">
        <v>592</v>
      </c>
      <c r="D21" s="138">
        <f t="shared" si="0"/>
        <v>-6.1806656101426327</v>
      </c>
      <c r="E21" s="139">
        <f t="shared" si="1"/>
        <v>0.18148559332271072</v>
      </c>
      <c r="F21" s="139">
        <f>C21/C$25*100</f>
        <v>0.14619883040935672</v>
      </c>
      <c r="I21" s="492"/>
    </row>
    <row r="22" spans="1:10" ht="12.75">
      <c r="A22" s="135" t="s">
        <v>30</v>
      </c>
      <c r="B22" s="140"/>
      <c r="C22" s="140"/>
      <c r="D22" s="141"/>
      <c r="E22" s="142"/>
      <c r="F22" s="142"/>
      <c r="I22" s="492"/>
    </row>
    <row r="23" spans="1:10" ht="12.75">
      <c r="A23" s="134" t="s">
        <v>31</v>
      </c>
      <c r="B23" s="137">
        <v>9351</v>
      </c>
      <c r="C23" s="137">
        <v>7816</v>
      </c>
      <c r="D23" s="138">
        <f t="shared" si="0"/>
        <v>-16.415356646347988</v>
      </c>
      <c r="E23" s="139">
        <f t="shared" si="1"/>
        <v>2.6894956943909158</v>
      </c>
      <c r="F23" s="139">
        <f>C23/C$25*100</f>
        <v>1.9302196933775879</v>
      </c>
      <c r="I23" s="492"/>
    </row>
    <row r="24" spans="1:10" ht="13.5" thickBot="1">
      <c r="A24" s="74" t="s">
        <v>32</v>
      </c>
      <c r="B24" s="114"/>
      <c r="C24" s="114"/>
      <c r="D24" s="128"/>
      <c r="E24" s="128"/>
      <c r="F24" s="136"/>
      <c r="I24" s="492"/>
    </row>
    <row r="25" spans="1:10" ht="15" thickBot="1">
      <c r="A25" s="364" t="s">
        <v>8</v>
      </c>
      <c r="B25" s="365">
        <f>SUM(B11:B24)</f>
        <v>347686</v>
      </c>
      <c r="C25" s="365">
        <f>SUM(C11:C24)</f>
        <v>404928</v>
      </c>
      <c r="D25" s="361">
        <f>(C25/B25-1)*100</f>
        <v>16.46370575749383</v>
      </c>
      <c r="E25" s="362">
        <f>SUM(E11,E13,E15,E17,E19,E21,E23)</f>
        <v>99.999999999999986</v>
      </c>
      <c r="F25" s="362">
        <f>SUM(F11,F13,F15,F17,F19,F21,F23)</f>
        <v>100.00000000000001</v>
      </c>
      <c r="H25" s="190">
        <f>C25-'F10'!D29</f>
        <v>0</v>
      </c>
      <c r="I25" s="492"/>
    </row>
    <row r="26" spans="1:10" ht="12.75" thickBot="1">
      <c r="A26" s="73"/>
      <c r="B26" s="167"/>
      <c r="C26" s="167"/>
      <c r="D26" s="74"/>
      <c r="E26" s="74"/>
      <c r="F26" s="74"/>
    </row>
    <row r="27" spans="1:10" ht="15.75" thickBot="1">
      <c r="A27" s="545" t="s">
        <v>338</v>
      </c>
      <c r="B27" s="545"/>
      <c r="C27" s="545"/>
      <c r="D27" s="545"/>
      <c r="E27" s="545"/>
      <c r="F27" s="545"/>
    </row>
    <row r="28" spans="1:10" ht="12.75">
      <c r="A28" s="133" t="s">
        <v>22</v>
      </c>
      <c r="B28" s="124">
        <v>48929</v>
      </c>
      <c r="C28" s="137">
        <v>57576</v>
      </c>
      <c r="D28" s="278">
        <f>(C28/B28-1)*100</f>
        <v>17.672545933904239</v>
      </c>
      <c r="E28" s="165">
        <f>B28/B42*100</f>
        <v>79.640932988264396</v>
      </c>
      <c r="F28" s="165">
        <f>C28/C42*100</f>
        <v>81.70749013708739</v>
      </c>
      <c r="I28" s="492"/>
      <c r="J28" s="441"/>
    </row>
    <row r="29" spans="1:10" ht="12.75">
      <c r="A29" s="74" t="s">
        <v>23</v>
      </c>
      <c r="B29" s="114"/>
      <c r="C29" s="114"/>
      <c r="D29" s="128"/>
      <c r="E29" s="128"/>
      <c r="F29" s="128"/>
      <c r="I29" s="492"/>
    </row>
    <row r="30" spans="1:10" ht="12.75">
      <c r="A30" s="134" t="s">
        <v>24</v>
      </c>
      <c r="B30" s="137">
        <v>10281</v>
      </c>
      <c r="C30" s="137">
        <v>10643</v>
      </c>
      <c r="D30" s="138">
        <f>(C30/B30-1)*100</f>
        <v>3.5210582628149023</v>
      </c>
      <c r="E30" s="139">
        <f>B30/B42*100</f>
        <v>16.73421553786806</v>
      </c>
      <c r="F30" s="139">
        <f>C30/C$42*100</f>
        <v>15.103737972923112</v>
      </c>
      <c r="G30" s="441"/>
      <c r="I30" s="492"/>
    </row>
    <row r="31" spans="1:10" ht="12.75">
      <c r="A31" s="135" t="s">
        <v>25</v>
      </c>
      <c r="B31" s="114"/>
      <c r="C31" s="114"/>
      <c r="D31" s="141"/>
      <c r="E31" s="141"/>
      <c r="F31" s="141"/>
      <c r="I31" s="492"/>
    </row>
    <row r="32" spans="1:10" ht="12.75">
      <c r="A32" s="134" t="s">
        <v>257</v>
      </c>
      <c r="B32" s="137">
        <v>2079</v>
      </c>
      <c r="C32" s="137">
        <v>2107</v>
      </c>
      <c r="D32" s="138">
        <f>(C32/B32-1)*100</f>
        <v>1.3468013468013407</v>
      </c>
      <c r="E32" s="139">
        <f>B32/B42*100</f>
        <v>3.383954294643293</v>
      </c>
      <c r="F32" s="139">
        <f>C32/C$42*100</f>
        <v>2.9900945136661652</v>
      </c>
      <c r="I32" s="492"/>
    </row>
    <row r="33" spans="1:9" ht="12.75">
      <c r="A33" s="135" t="s">
        <v>26</v>
      </c>
      <c r="B33" s="114"/>
      <c r="C33" s="114"/>
      <c r="D33" s="141"/>
      <c r="E33" s="141"/>
      <c r="F33" s="141"/>
      <c r="I33" s="492"/>
    </row>
    <row r="34" spans="1:9" ht="12.75">
      <c r="A34" s="134" t="s">
        <v>172</v>
      </c>
      <c r="B34" s="137">
        <v>0</v>
      </c>
      <c r="C34" s="137">
        <v>1</v>
      </c>
      <c r="D34" s="138" t="e">
        <f>(C34/B34-1)*100</f>
        <v>#DIV/0!</v>
      </c>
      <c r="E34" s="139">
        <f>B34/B$42*100</f>
        <v>0</v>
      </c>
      <c r="F34" s="139">
        <f>C34/C$42*100</f>
        <v>1.4191241165952375E-3</v>
      </c>
      <c r="I34" s="492"/>
    </row>
    <row r="35" spans="1:9" ht="12.75">
      <c r="A35" s="135" t="s">
        <v>173</v>
      </c>
      <c r="B35" s="114"/>
      <c r="C35" s="114"/>
      <c r="D35" s="141"/>
      <c r="E35" s="141"/>
      <c r="F35" s="141"/>
      <c r="I35" s="492"/>
    </row>
    <row r="36" spans="1:9" ht="12.75">
      <c r="A36" s="134" t="s">
        <v>27</v>
      </c>
      <c r="B36" s="137">
        <v>114</v>
      </c>
      <c r="C36" s="137">
        <v>89</v>
      </c>
      <c r="D36" s="138">
        <f>(C36/B36-1)*100</f>
        <v>-21.92982456140351</v>
      </c>
      <c r="E36" s="139">
        <f>B36/B$42*100</f>
        <v>0.18555593534840567</v>
      </c>
      <c r="F36" s="139">
        <f>C36/C$42*100</f>
        <v>0.12630204637697612</v>
      </c>
      <c r="I36" s="492"/>
    </row>
    <row r="37" spans="1:9" ht="12.75">
      <c r="A37" s="135" t="s">
        <v>28</v>
      </c>
      <c r="B37" s="140"/>
      <c r="C37" s="140"/>
      <c r="D37" s="141"/>
      <c r="E37" s="141"/>
      <c r="F37" s="141"/>
      <c r="I37" s="492"/>
    </row>
    <row r="38" spans="1:9" ht="12.75">
      <c r="A38" s="134" t="s">
        <v>29</v>
      </c>
      <c r="B38" s="137">
        <v>1</v>
      </c>
      <c r="C38" s="137">
        <v>5</v>
      </c>
      <c r="D38" s="138">
        <f>(C38/B38-1)*100</f>
        <v>400</v>
      </c>
      <c r="E38" s="139">
        <f>B38/B$42*100</f>
        <v>1.6276836434070674E-3</v>
      </c>
      <c r="F38" s="139">
        <f>C38/C$42*100</f>
        <v>7.0956205829761877E-3</v>
      </c>
      <c r="I38" s="492"/>
    </row>
    <row r="39" spans="1:9" ht="12.75">
      <c r="A39" s="135" t="s">
        <v>30</v>
      </c>
      <c r="B39" s="140"/>
      <c r="C39" s="140"/>
      <c r="D39" s="141"/>
      <c r="E39" s="141"/>
      <c r="F39" s="141"/>
      <c r="I39" s="492"/>
    </row>
    <row r="40" spans="1:9" ht="12.75">
      <c r="A40" s="134" t="s">
        <v>31</v>
      </c>
      <c r="B40" s="137">
        <v>33</v>
      </c>
      <c r="C40" s="137">
        <v>45</v>
      </c>
      <c r="D40" s="138">
        <f>(C40/B40-1)*100</f>
        <v>36.363636363636353</v>
      </c>
      <c r="E40" s="139">
        <f>B40/B$42*100</f>
        <v>5.3713560232433226E-2</v>
      </c>
      <c r="F40" s="139">
        <f>C40/C$42*100</f>
        <v>6.3860585246785687E-2</v>
      </c>
      <c r="I40" s="492"/>
    </row>
    <row r="41" spans="1:9" ht="13.5" thickBot="1">
      <c r="A41" s="74" t="s">
        <v>32</v>
      </c>
      <c r="B41" s="114"/>
      <c r="C41" s="114"/>
      <c r="D41" s="128"/>
      <c r="E41" s="128"/>
      <c r="F41" s="246"/>
      <c r="I41" s="492"/>
    </row>
    <row r="42" spans="1:9" ht="15" thickBot="1">
      <c r="A42" s="364" t="s">
        <v>8</v>
      </c>
      <c r="B42" s="365">
        <f>SUM(B28:B41)</f>
        <v>61437</v>
      </c>
      <c r="C42" s="365">
        <f>SUM(C28:C41)</f>
        <v>70466</v>
      </c>
      <c r="D42" s="361">
        <f>(C42/B42-1)*100</f>
        <v>14.69635561632241</v>
      </c>
      <c r="E42" s="362">
        <f>SUM(E28,E30,E32,E34,E36,E38,E40)</f>
        <v>99.999999999999986</v>
      </c>
      <c r="F42" s="362">
        <f>SUM(F28,F30,F32,F34,F36,F38,F40)</f>
        <v>100</v>
      </c>
      <c r="H42" s="190"/>
      <c r="I42" s="500"/>
    </row>
    <row r="43" spans="1:9">
      <c r="A43" s="110"/>
      <c r="B43" s="110"/>
      <c r="C43" s="172"/>
      <c r="D43" s="110"/>
      <c r="E43" s="110"/>
      <c r="F43" s="110"/>
    </row>
    <row r="44" spans="1:9">
      <c r="A44" s="110"/>
      <c r="B44" s="145"/>
      <c r="C44" s="145"/>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4" sqref="E14"/>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0" t="s">
        <v>309</v>
      </c>
      <c r="B2" s="540"/>
      <c r="C2" s="540"/>
      <c r="D2" s="540"/>
      <c r="E2" s="540"/>
      <c r="F2" s="540"/>
      <c r="G2" s="540"/>
      <c r="H2" s="54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1" t="s">
        <v>182</v>
      </c>
      <c r="B3" s="541"/>
      <c r="C3" s="541"/>
      <c r="D3" s="541"/>
      <c r="E3" s="541"/>
      <c r="F3" s="541"/>
      <c r="G3" s="541"/>
      <c r="H3" s="54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3" t="s">
        <v>11</v>
      </c>
      <c r="H5" s="544"/>
    </row>
    <row r="6" spans="1:42" ht="12" customHeight="1">
      <c r="A6" s="313" t="s">
        <v>270</v>
      </c>
      <c r="B6" s="370" t="s">
        <v>370</v>
      </c>
      <c r="C6" s="377" t="s">
        <v>261</v>
      </c>
      <c r="D6" s="370" t="s">
        <v>370</v>
      </c>
      <c r="E6" s="377" t="s">
        <v>261</v>
      </c>
      <c r="F6" s="315" t="s">
        <v>13</v>
      </c>
      <c r="G6" s="543" t="s">
        <v>13</v>
      </c>
      <c r="H6" s="544"/>
    </row>
    <row r="7" spans="1:42" ht="12" customHeight="1">
      <c r="A7" s="366" t="s">
        <v>34</v>
      </c>
      <c r="B7" s="370"/>
      <c r="C7" s="377"/>
      <c r="D7" s="370"/>
      <c r="E7" s="377"/>
      <c r="F7" s="306" t="s">
        <v>50</v>
      </c>
      <c r="G7" s="546" t="s">
        <v>17</v>
      </c>
      <c r="H7" s="547"/>
    </row>
    <row r="8" spans="1:42" ht="12" customHeight="1">
      <c r="A8" s="306"/>
      <c r="B8" s="374" t="s">
        <v>221</v>
      </c>
      <c r="C8" s="375" t="s">
        <v>262</v>
      </c>
      <c r="D8" s="374" t="s">
        <v>221</v>
      </c>
      <c r="E8" s="375" t="s">
        <v>262</v>
      </c>
      <c r="F8" s="306" t="s">
        <v>18</v>
      </c>
      <c r="G8" s="546" t="s">
        <v>18</v>
      </c>
      <c r="H8" s="547"/>
    </row>
    <row r="9" spans="1:42" ht="12.75" thickBot="1">
      <c r="A9" s="65" t="str">
        <f>' F4'!A10</f>
        <v>Janar - Maj / January - May</v>
      </c>
      <c r="B9" s="450"/>
      <c r="C9" s="451">
        <v>2021</v>
      </c>
      <c r="D9" s="70"/>
      <c r="E9" s="66">
        <v>2022</v>
      </c>
      <c r="F9" s="66" t="s">
        <v>474</v>
      </c>
      <c r="G9" s="66">
        <v>2021</v>
      </c>
      <c r="H9" s="224">
        <v>2022</v>
      </c>
    </row>
    <row r="10" spans="1:42" ht="15.75" thickBot="1">
      <c r="A10" s="545" t="s">
        <v>330</v>
      </c>
      <c r="B10" s="545"/>
      <c r="C10" s="545"/>
      <c r="D10" s="545"/>
      <c r="E10" s="545"/>
      <c r="F10" s="545"/>
      <c r="G10" s="545"/>
      <c r="H10" s="545"/>
    </row>
    <row r="11" spans="1:42" ht="15">
      <c r="A11" s="120" t="s">
        <v>268</v>
      </c>
      <c r="B11" s="452">
        <v>951</v>
      </c>
      <c r="C11" s="453">
        <v>1145540.157895861</v>
      </c>
      <c r="D11" s="267">
        <v>3047</v>
      </c>
      <c r="E11" s="267">
        <v>1928969.49964194</v>
      </c>
      <c r="F11" s="293">
        <f>(E11/C11-1)*100</f>
        <v>68.389513571055389</v>
      </c>
      <c r="G11" s="150">
        <f>C11/C13*100</f>
        <v>65.320363154248369</v>
      </c>
      <c r="H11" s="150">
        <f>E11/E$13*100</f>
        <v>65.774959472449311</v>
      </c>
      <c r="I11" s="441"/>
      <c r="J11" s="503"/>
      <c r="L11" s="441"/>
      <c r="M11" s="441"/>
    </row>
    <row r="12" spans="1:42" ht="15.75" thickBot="1">
      <c r="A12" s="261" t="s">
        <v>269</v>
      </c>
      <c r="B12" s="454">
        <v>10305</v>
      </c>
      <c r="C12" s="455">
        <v>608185.79</v>
      </c>
      <c r="D12" s="294">
        <v>14150</v>
      </c>
      <c r="E12" s="294">
        <v>1003711.1361400001</v>
      </c>
      <c r="F12" s="293">
        <f>(E12/C12-1)*100</f>
        <v>65.033638181516864</v>
      </c>
      <c r="G12" s="239">
        <f>C12/C13*100</f>
        <v>34.679636845751631</v>
      </c>
      <c r="H12" s="150">
        <f>E12/E$13*100</f>
        <v>34.225040527550682</v>
      </c>
      <c r="L12" s="441"/>
      <c r="M12" s="441"/>
    </row>
    <row r="13" spans="1:42" ht="15" thickBot="1">
      <c r="A13" s="359" t="s">
        <v>8</v>
      </c>
      <c r="B13" s="367">
        <f>SUM(B11:B12)</f>
        <v>11256</v>
      </c>
      <c r="C13" s="367">
        <f>SUM(C11:C12)</f>
        <v>1753725.947895861</v>
      </c>
      <c r="D13" s="367">
        <f>SUM(D11:D12)</f>
        <v>17197</v>
      </c>
      <c r="E13" s="367">
        <f>SUM(E11:E12)</f>
        <v>2932680.6357819401</v>
      </c>
      <c r="F13" s="368">
        <f>(E13/C13-1)*100</f>
        <v>67.225708172967472</v>
      </c>
      <c r="G13" s="369">
        <f>SUM(G11:G12)</f>
        <v>100</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6" t="s">
        <v>220</v>
      </c>
      <c r="H16" s="547"/>
    </row>
    <row r="17" spans="1:13" s="70" customFormat="1" ht="12.75" thickBot="1">
      <c r="A17" s="65" t="str">
        <f>' F4'!A10</f>
        <v>Janar - Maj / January - May</v>
      </c>
      <c r="B17" s="450"/>
      <c r="C17" s="451">
        <v>2020</v>
      </c>
      <c r="E17" s="66">
        <v>2021</v>
      </c>
      <c r="F17" s="66" t="s">
        <v>474</v>
      </c>
      <c r="G17" s="66">
        <v>2021</v>
      </c>
      <c r="H17" s="224">
        <v>2022</v>
      </c>
    </row>
    <row r="18" spans="1:13" ht="15.75" thickBot="1">
      <c r="A18" s="545" t="s">
        <v>339</v>
      </c>
      <c r="B18" s="545"/>
      <c r="C18" s="545"/>
      <c r="D18" s="545"/>
      <c r="E18" s="545"/>
      <c r="F18" s="545"/>
      <c r="G18" s="545"/>
      <c r="H18" s="545"/>
    </row>
    <row r="19" spans="1:13" ht="15">
      <c r="A19" s="120" t="s">
        <v>268</v>
      </c>
      <c r="B19" s="158">
        <v>130</v>
      </c>
      <c r="C19" s="453">
        <v>278922.22000000003</v>
      </c>
      <c r="D19" s="267">
        <v>178</v>
      </c>
      <c r="E19" s="267">
        <v>315229.53000000003</v>
      </c>
      <c r="F19" s="150">
        <f>(E19/C19-1)*100</f>
        <v>13.017001657307903</v>
      </c>
      <c r="G19" s="150">
        <f>C19/C21*100</f>
        <v>60.943897035786478</v>
      </c>
      <c r="H19" s="150">
        <f>E19/E21*100</f>
        <v>73.694662380900581</v>
      </c>
      <c r="L19" s="441"/>
      <c r="M19" s="441"/>
    </row>
    <row r="20" spans="1:13" ht="15.75" thickBot="1">
      <c r="A20" s="261" t="s">
        <v>269</v>
      </c>
      <c r="B20" s="458">
        <v>24</v>
      </c>
      <c r="C20" s="455">
        <v>178748.25</v>
      </c>
      <c r="D20" s="294">
        <v>27</v>
      </c>
      <c r="E20" s="294">
        <v>112521.30000000002</v>
      </c>
      <c r="F20" s="150">
        <f>(E20/C20-1)*100</f>
        <v>-37.050404689276675</v>
      </c>
      <c r="G20" s="239">
        <f>C20/C21*100</f>
        <v>39.05610296421353</v>
      </c>
      <c r="H20" s="239">
        <f>E20/E21*100</f>
        <v>26.305337619099419</v>
      </c>
      <c r="L20" s="441"/>
      <c r="M20" s="441"/>
    </row>
    <row r="21" spans="1:13" ht="15" thickBot="1">
      <c r="A21" s="359" t="s">
        <v>8</v>
      </c>
      <c r="B21" s="346">
        <f>SUM(B19:B20)</f>
        <v>154</v>
      </c>
      <c r="C21" s="346">
        <f>SUM(C19:C20)</f>
        <v>457670.47000000003</v>
      </c>
      <c r="D21" s="346">
        <f>SUM(D19:D20)</f>
        <v>205</v>
      </c>
      <c r="E21" s="346">
        <f>SUM(E19:E20)</f>
        <v>427750.83000000007</v>
      </c>
      <c r="F21" s="369">
        <f>(E21/C21-1)*100</f>
        <v>-6.5373761169253424</v>
      </c>
      <c r="G21" s="369">
        <f>SUM(G19:G20)</f>
        <v>100</v>
      </c>
      <c r="H21" s="36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L13" sqref="L13"/>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8" width="11.5703125" style="63" customWidth="1"/>
    <col min="9" max="16384" width="9.140625" style="63"/>
  </cols>
  <sheetData>
    <row r="2" spans="1:39" s="60" customFormat="1" ht="15.75">
      <c r="A2" s="542" t="s">
        <v>310</v>
      </c>
      <c r="B2" s="542"/>
      <c r="C2" s="542"/>
      <c r="D2" s="542"/>
      <c r="E2" s="542"/>
      <c r="F2" s="542"/>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41" t="s">
        <v>201</v>
      </c>
      <c r="B3" s="541"/>
      <c r="C3" s="541"/>
      <c r="D3" s="541"/>
      <c r="E3" s="541"/>
      <c r="F3" s="541"/>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3" t="s">
        <v>11</v>
      </c>
      <c r="F5" s="544"/>
    </row>
    <row r="6" spans="1:39" ht="14.25">
      <c r="A6" s="313" t="s">
        <v>270</v>
      </c>
      <c r="B6" s="543" t="s">
        <v>261</v>
      </c>
      <c r="C6" s="544"/>
      <c r="D6" s="315" t="s">
        <v>13</v>
      </c>
      <c r="E6" s="543" t="s">
        <v>13</v>
      </c>
      <c r="F6" s="544"/>
    </row>
    <row r="7" spans="1:39" ht="15">
      <c r="A7" s="366" t="s">
        <v>34</v>
      </c>
      <c r="B7" s="546" t="s">
        <v>262</v>
      </c>
      <c r="C7" s="547"/>
      <c r="D7" s="306" t="s">
        <v>50</v>
      </c>
      <c r="E7" s="546" t="s">
        <v>17</v>
      </c>
      <c r="F7" s="547"/>
    </row>
    <row r="8" spans="1:39">
      <c r="A8" s="306"/>
      <c r="B8" s="303"/>
      <c r="C8" s="334"/>
      <c r="D8" s="306" t="s">
        <v>18</v>
      </c>
      <c r="E8" s="546" t="s">
        <v>18</v>
      </c>
      <c r="F8" s="547"/>
    </row>
    <row r="9" spans="1:39" ht="12.75" thickBot="1">
      <c r="A9" s="65" t="str">
        <f>' F4'!A10</f>
        <v>Janar - Maj / January - May</v>
      </c>
      <c r="B9" s="66">
        <v>2021</v>
      </c>
      <c r="C9" s="224">
        <v>2022</v>
      </c>
      <c r="D9" s="66" t="s">
        <v>474</v>
      </c>
      <c r="E9" s="66">
        <v>2021</v>
      </c>
      <c r="F9" s="224">
        <v>2022</v>
      </c>
    </row>
    <row r="10" spans="1:39" ht="15.75" thickBot="1">
      <c r="A10" s="545" t="s">
        <v>330</v>
      </c>
      <c r="B10" s="545"/>
      <c r="C10" s="545"/>
      <c r="D10" s="545"/>
      <c r="E10" s="545"/>
      <c r="F10" s="545"/>
    </row>
    <row r="11" spans="1:39" ht="15">
      <c r="A11" s="179" t="s">
        <v>319</v>
      </c>
      <c r="B11" s="149">
        <v>2850849.59</v>
      </c>
      <c r="C11" s="149">
        <v>3563002.4200000004</v>
      </c>
      <c r="D11" s="150">
        <f>(C11/B11-1)*100</f>
        <v>24.980371903801512</v>
      </c>
      <c r="E11" s="150">
        <f>B11/B$23*100</f>
        <v>7.027435384570917</v>
      </c>
      <c r="F11" s="150">
        <f>C11/C$23*100</f>
        <v>7.7745493368799723</v>
      </c>
    </row>
    <row r="12" spans="1:39" ht="15">
      <c r="A12" s="180" t="s">
        <v>41</v>
      </c>
      <c r="B12" s="149">
        <v>4604903.32</v>
      </c>
      <c r="C12" s="267">
        <v>5053219.2200000007</v>
      </c>
      <c r="D12" s="150">
        <f>(C12/B12-1)*100</f>
        <v>9.7356202475060947</v>
      </c>
      <c r="E12" s="150">
        <f>B12/B$23*100</f>
        <v>11.35123390830875</v>
      </c>
      <c r="F12" s="150">
        <f>C12/C$23*100</f>
        <v>11.026235041389652</v>
      </c>
      <c r="H12" s="493"/>
    </row>
    <row r="13" spans="1:39" ht="15">
      <c r="A13" s="180" t="s">
        <v>317</v>
      </c>
      <c r="B13" s="149">
        <v>3619579.3369999998</v>
      </c>
      <c r="C13" s="149">
        <v>4948044.95</v>
      </c>
      <c r="D13" s="150">
        <f t="shared" ref="D13:D22" si="0">(C13/B13-1)*100</f>
        <v>36.702210099946761</v>
      </c>
      <c r="E13" s="150">
        <f t="shared" ref="E13:E22" si="1">B13/B$23*100</f>
        <v>8.9223787881757524</v>
      </c>
      <c r="F13" s="150">
        <f t="shared" ref="F13:F22" si="2">C13/C$23*100</f>
        <v>10.796742480145381</v>
      </c>
    </row>
    <row r="14" spans="1:39" ht="15">
      <c r="A14" s="180" t="s">
        <v>263</v>
      </c>
      <c r="B14" s="149">
        <v>4902487.46</v>
      </c>
      <c r="C14" s="149">
        <v>6325072.4900000002</v>
      </c>
      <c r="D14" s="150">
        <f t="shared" si="0"/>
        <v>29.017616905847234</v>
      </c>
      <c r="E14" s="150">
        <f t="shared" si="1"/>
        <v>12.084788327545263</v>
      </c>
      <c r="F14" s="150">
        <f t="shared" si="2"/>
        <v>13.801446739642476</v>
      </c>
    </row>
    <row r="15" spans="1:39" ht="15">
      <c r="A15" s="181" t="s">
        <v>33</v>
      </c>
      <c r="B15" s="68">
        <v>0</v>
      </c>
      <c r="C15" s="149">
        <v>0</v>
      </c>
      <c r="D15" s="150" t="e">
        <f t="shared" si="0"/>
        <v>#DIV/0!</v>
      </c>
      <c r="E15" s="150">
        <f t="shared" si="1"/>
        <v>0</v>
      </c>
      <c r="F15" s="150">
        <f t="shared" si="2"/>
        <v>0</v>
      </c>
    </row>
    <row r="16" spans="1:39" ht="15">
      <c r="A16" s="180" t="s">
        <v>271</v>
      </c>
      <c r="B16" s="149">
        <v>2507631.3376100007</v>
      </c>
      <c r="C16" s="149">
        <v>-25110.003379000002</v>
      </c>
      <c r="D16" s="150">
        <f t="shared" si="0"/>
        <v>-101.00134349903811</v>
      </c>
      <c r="E16" s="150">
        <f t="shared" si="1"/>
        <v>6.1813914193135044</v>
      </c>
      <c r="F16" s="150">
        <f t="shared" si="2"/>
        <v>-5.4790577470126528E-2</v>
      </c>
    </row>
    <row r="17" spans="1:6" ht="15">
      <c r="A17" s="180" t="s">
        <v>314</v>
      </c>
      <c r="B17" s="149">
        <v>3650013.4855000018</v>
      </c>
      <c r="C17" s="149">
        <v>3793586.3701694906</v>
      </c>
      <c r="D17" s="150">
        <f t="shared" si="0"/>
        <v>3.9334891566796815</v>
      </c>
      <c r="E17" s="150">
        <f t="shared" si="1"/>
        <v>8.9973999372459836</v>
      </c>
      <c r="F17" s="150">
        <f t="shared" si="2"/>
        <v>8.277688567665388</v>
      </c>
    </row>
    <row r="18" spans="1:6" ht="15">
      <c r="A18" s="180" t="s">
        <v>306</v>
      </c>
      <c r="B18" s="149">
        <v>4178099.8201522562</v>
      </c>
      <c r="C18" s="149">
        <v>5952724.1939397007</v>
      </c>
      <c r="D18" s="150">
        <f t="shared" si="0"/>
        <v>42.474436949253523</v>
      </c>
      <c r="E18" s="150">
        <f t="shared" si="1"/>
        <v>10.299149635743271</v>
      </c>
      <c r="F18" s="150">
        <f t="shared" si="2"/>
        <v>12.988974600422321</v>
      </c>
    </row>
    <row r="19" spans="1:6" ht="15">
      <c r="A19" s="180" t="s">
        <v>272</v>
      </c>
      <c r="B19" s="149">
        <v>5358570.4374576304</v>
      </c>
      <c r="C19" s="149">
        <v>6666722.6399999997</v>
      </c>
      <c r="D19" s="150">
        <f t="shared" si="0"/>
        <v>24.412335674419559</v>
      </c>
      <c r="E19" s="150">
        <f t="shared" si="1"/>
        <v>13.20904744852057</v>
      </c>
      <c r="F19" s="150">
        <f t="shared" si="2"/>
        <v>14.546934851639728</v>
      </c>
    </row>
    <row r="20" spans="1:6" ht="15">
      <c r="A20" s="180" t="s">
        <v>264</v>
      </c>
      <c r="B20" s="149">
        <v>1587588.399999999</v>
      </c>
      <c r="C20" s="149">
        <v>2111361.2400000002</v>
      </c>
      <c r="D20" s="150">
        <f t="shared" si="0"/>
        <v>32.991727578760432</v>
      </c>
      <c r="E20" s="150">
        <f t="shared" si="1"/>
        <v>3.9134561631833833</v>
      </c>
      <c r="F20" s="150">
        <f t="shared" si="2"/>
        <v>4.607036480305303</v>
      </c>
    </row>
    <row r="21" spans="1:6" ht="15">
      <c r="A21" s="180" t="s">
        <v>265</v>
      </c>
      <c r="B21" s="68">
        <v>4318599.1879660888</v>
      </c>
      <c r="C21" s="149">
        <v>4558661.0083050765</v>
      </c>
      <c r="D21" s="150">
        <f t="shared" si="0"/>
        <v>5.5587890862372147</v>
      </c>
      <c r="E21" s="150">
        <f t="shared" si="1"/>
        <v>10.645485069344582</v>
      </c>
      <c r="F21" s="150">
        <f t="shared" si="2"/>
        <v>9.9470981889422401</v>
      </c>
    </row>
    <row r="22" spans="1:6" ht="15.75" thickBot="1">
      <c r="A22" s="238" t="s">
        <v>266</v>
      </c>
      <c r="B22" s="254">
        <v>2989102.78</v>
      </c>
      <c r="C22" s="254">
        <v>2881769.55</v>
      </c>
      <c r="D22" s="239">
        <f t="shared" si="0"/>
        <v>-3.5908176432795647</v>
      </c>
      <c r="E22" s="239">
        <f t="shared" si="1"/>
        <v>7.3682339180480225</v>
      </c>
      <c r="F22" s="239">
        <f t="shared" si="2"/>
        <v>6.2880842904376681</v>
      </c>
    </row>
    <row r="23" spans="1:6" ht="15" thickBot="1">
      <c r="A23" s="349" t="s">
        <v>8</v>
      </c>
      <c r="B23" s="346">
        <f>SUM(B11:B22)</f>
        <v>40567425.155685976</v>
      </c>
      <c r="C23" s="346">
        <f>SUM(C11:C22)</f>
        <v>45829054.079035267</v>
      </c>
      <c r="D23" s="369">
        <f>(C23/B23-1)*100</f>
        <v>12.970083516902275</v>
      </c>
      <c r="E23" s="369">
        <f>SUM(E11:E22)</f>
        <v>100</v>
      </c>
      <c r="F23" s="369">
        <f>SUM(F11:F22)</f>
        <v>99.999999999999986</v>
      </c>
    </row>
    <row r="25" spans="1:6">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25" sqref="E25"/>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40" t="s">
        <v>311</v>
      </c>
      <c r="B2" s="540"/>
      <c r="C2" s="540"/>
      <c r="D2" s="540"/>
      <c r="E2" s="540"/>
      <c r="F2" s="540"/>
      <c r="G2" s="540"/>
      <c r="H2" s="540"/>
    </row>
    <row r="3" spans="1:13" ht="15.75">
      <c r="A3" s="541" t="s">
        <v>218</v>
      </c>
      <c r="B3" s="541"/>
      <c r="C3" s="541"/>
      <c r="D3" s="541"/>
      <c r="E3" s="541"/>
      <c r="F3" s="541"/>
      <c r="G3" s="541"/>
      <c r="H3" s="541"/>
    </row>
    <row r="5" spans="1:13" ht="14.25" customHeight="1">
      <c r="A5" s="315"/>
      <c r="B5" s="315"/>
      <c r="C5" s="303"/>
      <c r="D5" s="378"/>
      <c r="E5" s="334"/>
      <c r="F5" s="371" t="s">
        <v>224</v>
      </c>
      <c r="G5" s="543" t="s">
        <v>11</v>
      </c>
      <c r="H5" s="544"/>
    </row>
    <row r="6" spans="1:13">
      <c r="A6" s="379" t="s">
        <v>270</v>
      </c>
      <c r="B6" s="315" t="s">
        <v>216</v>
      </c>
      <c r="C6" s="372" t="s">
        <v>261</v>
      </c>
      <c r="D6" s="315" t="s">
        <v>216</v>
      </c>
      <c r="E6" s="380" t="s">
        <v>315</v>
      </c>
      <c r="F6" s="315" t="s">
        <v>225</v>
      </c>
      <c r="G6" s="543" t="s">
        <v>14</v>
      </c>
      <c r="H6" s="544"/>
    </row>
    <row r="7" spans="1:13" ht="15" customHeight="1">
      <c r="A7" s="381" t="s">
        <v>34</v>
      </c>
      <c r="B7" s="306" t="s">
        <v>217</v>
      </c>
      <c r="C7" s="382" t="s">
        <v>262</v>
      </c>
      <c r="D7" s="306" t="s">
        <v>217</v>
      </c>
      <c r="E7" s="383" t="s">
        <v>316</v>
      </c>
      <c r="F7" s="306" t="s">
        <v>226</v>
      </c>
      <c r="G7" s="546" t="s">
        <v>17</v>
      </c>
      <c r="H7" s="547"/>
    </row>
    <row r="8" spans="1:13">
      <c r="A8" s="306"/>
      <c r="B8" s="306"/>
      <c r="C8" s="303"/>
      <c r="D8" s="378"/>
      <c r="E8" s="334"/>
      <c r="F8" s="306" t="s">
        <v>18</v>
      </c>
      <c r="G8" s="546" t="s">
        <v>18</v>
      </c>
      <c r="H8" s="547"/>
    </row>
    <row r="9" spans="1:13" ht="13.5" thickBot="1">
      <c r="A9" s="65" t="str">
        <f>' F4'!A10</f>
        <v>Janar - Maj / January - May</v>
      </c>
      <c r="B9" s="558">
        <v>2021</v>
      </c>
      <c r="C9" s="558"/>
      <c r="D9" s="558">
        <v>2022</v>
      </c>
      <c r="E9" s="558"/>
      <c r="F9" s="66" t="s">
        <v>474</v>
      </c>
      <c r="G9" s="66">
        <v>2021</v>
      </c>
      <c r="H9" s="224">
        <v>2022</v>
      </c>
    </row>
    <row r="10" spans="1:13" ht="15.75" thickBot="1">
      <c r="A10" s="545" t="s">
        <v>339</v>
      </c>
      <c r="B10" s="545"/>
      <c r="C10" s="545"/>
      <c r="D10" s="545"/>
      <c r="E10" s="545"/>
      <c r="F10" s="545"/>
      <c r="G10" s="545"/>
      <c r="H10" s="545"/>
    </row>
    <row r="11" spans="1:13" ht="15">
      <c r="A11" s="179" t="s">
        <v>319</v>
      </c>
      <c r="B11" s="149">
        <v>661</v>
      </c>
      <c r="C11" s="149">
        <v>692073.20999999985</v>
      </c>
      <c r="D11" s="149">
        <v>910</v>
      </c>
      <c r="E11" s="149">
        <v>979861.48</v>
      </c>
      <c r="F11" s="150">
        <f>(E11/C11-1)*100</f>
        <v>41.583500970944989</v>
      </c>
      <c r="G11" s="150">
        <f>C11/C$24*100</f>
        <v>2.9193027492241295</v>
      </c>
      <c r="H11" s="150">
        <f>E11/E$24*100</f>
        <v>3.9372723244129202</v>
      </c>
      <c r="L11" s="468"/>
      <c r="M11" s="489"/>
    </row>
    <row r="12" spans="1:13" ht="15">
      <c r="A12" s="180" t="s">
        <v>41</v>
      </c>
      <c r="B12" s="149">
        <v>6753</v>
      </c>
      <c r="C12" s="149">
        <v>2270028.67</v>
      </c>
      <c r="D12" s="149">
        <v>8694</v>
      </c>
      <c r="E12" s="149">
        <v>2455343.3099999996</v>
      </c>
      <c r="F12" s="150">
        <f>(E12/C12-1)*100</f>
        <v>8.1635374235163205</v>
      </c>
      <c r="G12" s="150">
        <f>C12/C$24*100</f>
        <v>9.5754334099258003</v>
      </c>
      <c r="H12" s="150">
        <f t="shared" ref="H12:H23" si="0">E12/E$24*100</f>
        <v>9.8660427608557608</v>
      </c>
      <c r="L12" s="468"/>
      <c r="M12" s="489"/>
    </row>
    <row r="13" spans="1:13" ht="15">
      <c r="A13" s="180" t="s">
        <v>317</v>
      </c>
      <c r="B13" s="151">
        <v>1354</v>
      </c>
      <c r="C13" s="151">
        <v>1734068.6600000001</v>
      </c>
      <c r="D13" s="151">
        <v>1812</v>
      </c>
      <c r="E13" s="151">
        <v>1649131.3499999999</v>
      </c>
      <c r="F13" s="150">
        <f t="shared" ref="F13:F23" si="1">(E13/C13-1)*100</f>
        <v>-4.8981514953393095</v>
      </c>
      <c r="G13" s="150">
        <f t="shared" ref="G13:G23" si="2">C13/C$24*100</f>
        <v>7.314647256005478</v>
      </c>
      <c r="H13" s="150">
        <f t="shared" si="0"/>
        <v>6.6265276839709193</v>
      </c>
      <c r="L13" s="468"/>
      <c r="M13" s="489"/>
    </row>
    <row r="14" spans="1:13" s="112" customFormat="1" ht="15">
      <c r="A14" s="180" t="s">
        <v>263</v>
      </c>
      <c r="B14" s="149">
        <v>12819</v>
      </c>
      <c r="C14" s="149">
        <v>2602517.44</v>
      </c>
      <c r="D14" s="149">
        <v>14639</v>
      </c>
      <c r="E14" s="149">
        <v>2884189.6599999997</v>
      </c>
      <c r="F14" s="150">
        <f t="shared" si="1"/>
        <v>10.823067529568586</v>
      </c>
      <c r="G14" s="150">
        <f t="shared" si="2"/>
        <v>10.97793731604745</v>
      </c>
      <c r="H14" s="150">
        <f t="shared" si="0"/>
        <v>11.589230068188728</v>
      </c>
      <c r="J14" s="266"/>
      <c r="K14" s="266"/>
      <c r="L14" s="468"/>
      <c r="M14" s="489"/>
    </row>
    <row r="15" spans="1:13" s="112" customFormat="1" ht="15">
      <c r="A15" s="181" t="s">
        <v>33</v>
      </c>
      <c r="B15" s="151">
        <v>157</v>
      </c>
      <c r="C15" s="151">
        <v>193340.88999999998</v>
      </c>
      <c r="D15" s="151">
        <v>45</v>
      </c>
      <c r="E15" s="151">
        <v>51461.45</v>
      </c>
      <c r="F15" s="150">
        <f t="shared" si="1"/>
        <v>-73.383048976344327</v>
      </c>
      <c r="G15" s="150">
        <f t="shared" si="2"/>
        <v>0.81555041223809255</v>
      </c>
      <c r="H15" s="150">
        <f t="shared" si="0"/>
        <v>0.20678202684236477</v>
      </c>
      <c r="J15" s="266"/>
      <c r="K15" s="266"/>
      <c r="L15" s="468"/>
      <c r="M15" s="489"/>
    </row>
    <row r="16" spans="1:13" s="112" customFormat="1" ht="15">
      <c r="A16" s="180" t="s">
        <v>271</v>
      </c>
      <c r="B16" s="151">
        <v>3154</v>
      </c>
      <c r="C16" s="151">
        <v>1537558.87</v>
      </c>
      <c r="D16" s="151">
        <v>746</v>
      </c>
      <c r="E16" s="151">
        <v>967294.31</v>
      </c>
      <c r="F16" s="150">
        <f t="shared" si="1"/>
        <v>-37.088957771093348</v>
      </c>
      <c r="G16" s="150">
        <f t="shared" si="2"/>
        <v>6.4857297919174579</v>
      </c>
      <c r="H16" s="150">
        <f t="shared" si="0"/>
        <v>3.8867750126529028</v>
      </c>
      <c r="J16" s="266"/>
      <c r="K16" s="266"/>
      <c r="L16" s="468"/>
      <c r="M16" s="489"/>
    </row>
    <row r="17" spans="1:13" s="63" customFormat="1" ht="15">
      <c r="A17" s="180" t="s">
        <v>314</v>
      </c>
      <c r="B17" s="149">
        <v>3175</v>
      </c>
      <c r="C17" s="149">
        <v>1194800.51</v>
      </c>
      <c r="D17" s="149">
        <v>4440</v>
      </c>
      <c r="E17" s="149">
        <v>1685412.9500000002</v>
      </c>
      <c r="F17" s="150">
        <f t="shared" si="1"/>
        <v>41.062289134777828</v>
      </c>
      <c r="G17" s="150">
        <f t="shared" si="2"/>
        <v>5.0399067081608209</v>
      </c>
      <c r="H17" s="150">
        <f t="shared" si="0"/>
        <v>6.7723141471406123</v>
      </c>
      <c r="J17" s="76"/>
      <c r="K17" s="76"/>
      <c r="L17" s="468"/>
      <c r="M17" s="489"/>
    </row>
    <row r="18" spans="1:13" s="112" customFormat="1" ht="15">
      <c r="A18" s="180" t="s">
        <v>306</v>
      </c>
      <c r="B18" s="151">
        <v>6489</v>
      </c>
      <c r="C18" s="151">
        <v>1678315</v>
      </c>
      <c r="D18" s="151">
        <v>9779</v>
      </c>
      <c r="E18" s="151">
        <v>2350539</v>
      </c>
      <c r="F18" s="150">
        <f t="shared" si="1"/>
        <v>40.053506046242802</v>
      </c>
      <c r="G18" s="150">
        <f t="shared" si="2"/>
        <v>7.0794672048699807</v>
      </c>
      <c r="H18" s="150">
        <f t="shared" si="0"/>
        <v>9.4449188390926651</v>
      </c>
      <c r="J18" s="266"/>
      <c r="K18" s="266"/>
      <c r="L18" s="468"/>
      <c r="M18" s="489"/>
    </row>
    <row r="19" spans="1:13" s="112" customFormat="1" ht="15">
      <c r="A19" s="180" t="s">
        <v>272</v>
      </c>
      <c r="B19" s="151">
        <v>10091</v>
      </c>
      <c r="C19" s="151">
        <v>2796734.45</v>
      </c>
      <c r="D19" s="151">
        <v>12692</v>
      </c>
      <c r="E19" s="151">
        <v>3584347.72</v>
      </c>
      <c r="F19" s="150">
        <f t="shared" si="1"/>
        <v>28.161889663854222</v>
      </c>
      <c r="G19" s="150">
        <f t="shared" si="2"/>
        <v>11.797183377080636</v>
      </c>
      <c r="H19" s="150">
        <f t="shared" si="0"/>
        <v>14.402600129794418</v>
      </c>
      <c r="J19" s="266"/>
      <c r="K19" s="266"/>
      <c r="L19" s="468"/>
      <c r="M19" s="489"/>
    </row>
    <row r="20" spans="1:13" s="112" customFormat="1" ht="15">
      <c r="A20" s="180" t="s">
        <v>264</v>
      </c>
      <c r="B20" s="151">
        <v>443</v>
      </c>
      <c r="C20" s="151">
        <v>627212.91</v>
      </c>
      <c r="D20" s="151">
        <v>440</v>
      </c>
      <c r="E20" s="151">
        <v>573520.28</v>
      </c>
      <c r="F20" s="150">
        <f t="shared" si="1"/>
        <v>-8.5605109754516953</v>
      </c>
      <c r="G20" s="150">
        <f t="shared" si="2"/>
        <v>2.6457090753619359</v>
      </c>
      <c r="H20" s="150">
        <f t="shared" si="0"/>
        <v>2.3045150483245336</v>
      </c>
      <c r="J20" s="266"/>
      <c r="K20" s="266"/>
      <c r="L20" s="468"/>
      <c r="M20" s="489"/>
    </row>
    <row r="21" spans="1:13" ht="15">
      <c r="A21" s="180" t="s">
        <v>265</v>
      </c>
      <c r="B21" s="149">
        <v>11316</v>
      </c>
      <c r="C21" s="149">
        <v>2025160.905</v>
      </c>
      <c r="D21" s="149">
        <v>11164</v>
      </c>
      <c r="E21" s="151">
        <v>1694345.9750000003</v>
      </c>
      <c r="F21" s="150">
        <f t="shared" si="1"/>
        <v>-16.335241766875786</v>
      </c>
      <c r="G21" s="150">
        <f t="shared" si="2"/>
        <v>8.5425323681980512</v>
      </c>
      <c r="H21" s="150">
        <f t="shared" si="0"/>
        <v>6.8082087636998718</v>
      </c>
      <c r="L21" s="468"/>
      <c r="M21" s="489"/>
    </row>
    <row r="22" spans="1:13" ht="15">
      <c r="A22" s="180" t="s">
        <v>266</v>
      </c>
      <c r="B22" s="149">
        <v>3021</v>
      </c>
      <c r="C22" s="149">
        <v>2018071.0899999999</v>
      </c>
      <c r="D22" s="149">
        <v>3266</v>
      </c>
      <c r="E22" s="149">
        <v>2440671.5700000003</v>
      </c>
      <c r="F22" s="150">
        <f t="shared" si="1"/>
        <v>20.940812347695868</v>
      </c>
      <c r="G22" s="150">
        <f t="shared" si="2"/>
        <v>8.5126261153306828</v>
      </c>
      <c r="H22" s="150">
        <f t="shared" si="0"/>
        <v>9.8070888811165773</v>
      </c>
      <c r="L22" s="468"/>
      <c r="M22" s="489"/>
    </row>
    <row r="23" spans="1:13" ht="15.75" thickBot="1">
      <c r="A23" s="182" t="s">
        <v>273</v>
      </c>
      <c r="B23" s="237">
        <v>111210</v>
      </c>
      <c r="C23" s="237">
        <v>4336915.54</v>
      </c>
      <c r="D23" s="149">
        <v>1839</v>
      </c>
      <c r="E23" s="458">
        <v>3570690.88</v>
      </c>
      <c r="F23" s="150">
        <f t="shared" si="1"/>
        <v>-17.667502466511031</v>
      </c>
      <c r="G23" s="150">
        <f t="shared" si="2"/>
        <v>18.293974215639487</v>
      </c>
      <c r="H23" s="150">
        <f t="shared" si="0"/>
        <v>14.347724313907731</v>
      </c>
      <c r="J23" s="496"/>
      <c r="K23" s="496"/>
      <c r="L23" s="468"/>
      <c r="M23" s="489"/>
    </row>
    <row r="24" spans="1:13" ht="15" thickBot="1">
      <c r="A24" s="359" t="s">
        <v>8</v>
      </c>
      <c r="B24" s="384">
        <f>SUM(B11:B23)</f>
        <v>170643</v>
      </c>
      <c r="C24" s="384">
        <f>SUM(C11:C23)</f>
        <v>23706798.145</v>
      </c>
      <c r="D24" s="384">
        <f>SUM(D11:D23)</f>
        <v>70466</v>
      </c>
      <c r="E24" s="384">
        <f>SUM(E11:E23)</f>
        <v>24886809.934999999</v>
      </c>
      <c r="F24" s="385">
        <f>(E24/C24-1)*100</f>
        <v>4.977524939397493</v>
      </c>
      <c r="G24" s="386">
        <f>SUM(G11:G23)</f>
        <v>100</v>
      </c>
      <c r="H24" s="386">
        <f>SUM(H11:H23)</f>
        <v>99.999999999999986</v>
      </c>
      <c r="M24" s="489"/>
    </row>
    <row r="26" spans="1:13">
      <c r="D26" s="464"/>
    </row>
    <row r="27" spans="1:13">
      <c r="D27" s="464"/>
      <c r="E27"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D24" sqref="D24:D26"/>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60" t="s">
        <v>183</v>
      </c>
      <c r="B2" s="560"/>
      <c r="C2" s="560"/>
      <c r="D2" s="560"/>
      <c r="E2" s="560"/>
      <c r="G2" s="497"/>
      <c r="H2" s="497"/>
    </row>
    <row r="3" spans="1:10" s="11" customFormat="1" ht="15.75">
      <c r="A3" s="561" t="s">
        <v>184</v>
      </c>
      <c r="B3" s="561"/>
      <c r="C3" s="561"/>
      <c r="D3" s="561"/>
      <c r="E3" s="561"/>
      <c r="G3" s="497"/>
      <c r="H3" s="497"/>
    </row>
    <row r="4" spans="1:10" s="11" customFormat="1" ht="13.5" thickBot="1">
      <c r="G4" s="497"/>
      <c r="H4" s="497"/>
    </row>
    <row r="5" spans="1:10" s="11" customFormat="1" ht="15.75" customHeight="1">
      <c r="A5" s="400"/>
      <c r="B5" s="562" t="s">
        <v>274</v>
      </c>
      <c r="C5" s="563"/>
      <c r="D5" s="563"/>
      <c r="E5" s="564"/>
      <c r="G5" s="497"/>
      <c r="H5" s="497"/>
    </row>
    <row r="6" spans="1:10" s="11" customFormat="1" ht="15">
      <c r="A6" s="399"/>
      <c r="B6" s="565" t="s">
        <v>275</v>
      </c>
      <c r="C6" s="566"/>
      <c r="D6" s="566"/>
      <c r="E6" s="567"/>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68" t="str">
        <f>' F4'!A10</f>
        <v>Janar - Maj / January - May</v>
      </c>
      <c r="B8" s="568"/>
      <c r="C8" s="568"/>
      <c r="D8" s="568"/>
      <c r="E8" s="421">
        <v>2022</v>
      </c>
      <c r="G8" s="497"/>
      <c r="H8" s="497"/>
    </row>
    <row r="9" spans="1:10" s="11" customFormat="1" ht="15.75" thickBot="1">
      <c r="A9" s="559" t="s">
        <v>340</v>
      </c>
      <c r="B9" s="559" t="s">
        <v>256</v>
      </c>
      <c r="C9" s="559"/>
      <c r="D9" s="559"/>
      <c r="E9" s="559"/>
      <c r="G9" s="497"/>
      <c r="H9" s="497"/>
    </row>
    <row r="10" spans="1:10" s="11" customFormat="1" ht="15">
      <c r="A10" s="179" t="s">
        <v>346</v>
      </c>
      <c r="B10" s="268">
        <v>2930900.9299999997</v>
      </c>
      <c r="C10" s="268">
        <v>632101.49</v>
      </c>
      <c r="D10" s="56">
        <f>B10+C10</f>
        <v>3563002.42</v>
      </c>
      <c r="E10" s="443">
        <f>C10/D10*100</f>
        <v>17.740697745582786</v>
      </c>
      <c r="F10" s="442"/>
      <c r="G10" s="497"/>
      <c r="H10" s="497"/>
      <c r="I10" s="495"/>
      <c r="J10" s="495"/>
    </row>
    <row r="11" spans="1:10" s="11" customFormat="1" ht="15">
      <c r="A11" s="180" t="s">
        <v>41</v>
      </c>
      <c r="B11" s="268">
        <v>2785251</v>
      </c>
      <c r="C11" s="268">
        <v>2267968.2199999997</v>
      </c>
      <c r="D11" s="56">
        <f t="shared" ref="D11:D21" si="0">B11+C11</f>
        <v>5053219.22</v>
      </c>
      <c r="E11" s="443">
        <f t="shared" ref="E11:E21" si="1">C11/D11*100</f>
        <v>44.881651107153033</v>
      </c>
      <c r="G11" s="497"/>
      <c r="H11" s="497"/>
      <c r="I11" s="495"/>
      <c r="J11" s="495"/>
    </row>
    <row r="12" spans="1:10" s="11" customFormat="1" ht="15.75" customHeight="1">
      <c r="A12" s="180" t="s">
        <v>317</v>
      </c>
      <c r="B12" s="268">
        <v>3272520.75</v>
      </c>
      <c r="C12" s="268">
        <v>1675524.2</v>
      </c>
      <c r="D12" s="56">
        <f t="shared" si="0"/>
        <v>4948044.95</v>
      </c>
      <c r="E12" s="443">
        <f t="shared" si="1"/>
        <v>33.862347996656737</v>
      </c>
      <c r="G12" s="497"/>
      <c r="H12" s="497"/>
      <c r="I12" s="495"/>
      <c r="J12" s="495"/>
    </row>
    <row r="13" spans="1:10" s="11" customFormat="1" ht="15">
      <c r="A13" s="180" t="s">
        <v>263</v>
      </c>
      <c r="B13" s="268">
        <v>2560902.0099999998</v>
      </c>
      <c r="C13" s="268">
        <v>3764170.48</v>
      </c>
      <c r="D13" s="56">
        <f t="shared" si="0"/>
        <v>6325072.4900000002</v>
      </c>
      <c r="E13" s="443">
        <f t="shared" si="1"/>
        <v>59.511894700830538</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-4661.0039790000001</v>
      </c>
      <c r="C15" s="268">
        <v>-20448.999400000001</v>
      </c>
      <c r="D15" s="56">
        <f t="shared" si="0"/>
        <v>-25110.003379000002</v>
      </c>
      <c r="E15" s="443">
        <f t="shared" si="1"/>
        <v>81.437660884991786</v>
      </c>
      <c r="G15" s="497"/>
      <c r="H15" s="497"/>
      <c r="I15" s="495"/>
      <c r="J15" s="495"/>
    </row>
    <row r="16" spans="1:10" s="63" customFormat="1" ht="15">
      <c r="A16" s="180" t="s">
        <v>314</v>
      </c>
      <c r="B16" s="268">
        <v>3067085.4001694899</v>
      </c>
      <c r="C16" s="268">
        <v>726500.97000000009</v>
      </c>
      <c r="D16" s="56">
        <f t="shared" si="0"/>
        <v>3793586.3701694901</v>
      </c>
      <c r="E16" s="443">
        <f t="shared" si="1"/>
        <v>19.150769195945351</v>
      </c>
      <c r="G16" s="68"/>
      <c r="H16" s="68"/>
      <c r="I16" s="495"/>
      <c r="J16" s="495"/>
    </row>
    <row r="17" spans="1:10" s="11" customFormat="1" ht="15">
      <c r="A17" s="180" t="s">
        <v>306</v>
      </c>
      <c r="B17" s="268">
        <v>2991486.8813973274</v>
      </c>
      <c r="C17" s="268">
        <v>2961237.3125423719</v>
      </c>
      <c r="D17" s="56">
        <f t="shared" si="0"/>
        <v>5952724.1939396989</v>
      </c>
      <c r="E17" s="443">
        <f t="shared" si="1"/>
        <v>49.745918273134919</v>
      </c>
      <c r="G17" s="497"/>
      <c r="H17" s="497"/>
      <c r="I17" s="495"/>
      <c r="J17" s="495"/>
    </row>
    <row r="18" spans="1:10" s="11" customFormat="1" ht="15">
      <c r="A18" s="180" t="s">
        <v>272</v>
      </c>
      <c r="B18" s="268">
        <v>2825840.44</v>
      </c>
      <c r="C18" s="268">
        <v>3840882.1999999993</v>
      </c>
      <c r="D18" s="56">
        <f t="shared" si="0"/>
        <v>6666722.6399999987</v>
      </c>
      <c r="E18" s="443">
        <f t="shared" si="1"/>
        <v>57.612749283357012</v>
      </c>
      <c r="G18" s="497"/>
      <c r="H18" s="497"/>
      <c r="I18" s="495"/>
      <c r="J18" s="495"/>
    </row>
    <row r="19" spans="1:10" s="11" customFormat="1" ht="15">
      <c r="A19" s="180" t="s">
        <v>264</v>
      </c>
      <c r="B19" s="268">
        <v>1377912.89</v>
      </c>
      <c r="C19" s="268">
        <v>733448.35</v>
      </c>
      <c r="D19" s="56">
        <f t="shared" si="0"/>
        <v>2111361.2399999998</v>
      </c>
      <c r="E19" s="443">
        <f t="shared" si="1"/>
        <v>34.738174411120667</v>
      </c>
      <c r="G19" s="497"/>
      <c r="H19" s="497"/>
      <c r="I19" s="495"/>
      <c r="J19" s="495"/>
    </row>
    <row r="20" spans="1:10" s="11" customFormat="1" ht="15">
      <c r="A20" s="180" t="s">
        <v>265</v>
      </c>
      <c r="B20" s="268">
        <v>2295305.839999998</v>
      </c>
      <c r="C20" s="268">
        <v>2263355.1683050757</v>
      </c>
      <c r="D20" s="56">
        <f t="shared" si="0"/>
        <v>4558661.0083050737</v>
      </c>
      <c r="E20" s="443">
        <f t="shared" si="1"/>
        <v>49.649560785099908</v>
      </c>
      <c r="G20" s="497"/>
      <c r="H20" s="497"/>
      <c r="I20" s="495"/>
      <c r="J20" s="495"/>
    </row>
    <row r="21" spans="1:10" s="11" customFormat="1" ht="15.75" thickBot="1">
      <c r="A21" s="238" t="s">
        <v>266</v>
      </c>
      <c r="B21" s="268">
        <v>1928740.9</v>
      </c>
      <c r="C21" s="268">
        <v>953028.64999999991</v>
      </c>
      <c r="D21" s="56">
        <f t="shared" si="0"/>
        <v>2881769.55</v>
      </c>
      <c r="E21" s="443">
        <f t="shared" si="1"/>
        <v>33.070952880323134</v>
      </c>
      <c r="G21" s="497"/>
      <c r="H21" s="497"/>
      <c r="I21" s="495"/>
      <c r="J21" s="495"/>
    </row>
    <row r="22" spans="1:10" s="11" customFormat="1" ht="15" thickBot="1">
      <c r="A22" s="387" t="s">
        <v>121</v>
      </c>
      <c r="B22" s="388">
        <f>SUM(B10:B21)</f>
        <v>26031286.037587814</v>
      </c>
      <c r="C22" s="388">
        <f>SUM(C10:C21)</f>
        <v>19797768.041447446</v>
      </c>
      <c r="D22" s="388">
        <f>SUM(D10:D21)</f>
        <v>45829054.07903526</v>
      </c>
      <c r="E22" s="444">
        <f>C22/D22*100</f>
        <v>43.199163585844197</v>
      </c>
      <c r="G22" s="497"/>
      <c r="H22" s="497"/>
    </row>
    <row r="23" spans="1:10" s="11" customFormat="1">
      <c r="G23" s="497"/>
      <c r="H23" s="497"/>
    </row>
    <row r="24" spans="1:10" s="11" customFormat="1">
      <c r="B24" s="295"/>
      <c r="D24" s="499"/>
      <c r="G24" s="497"/>
      <c r="H24" s="497"/>
    </row>
    <row r="25" spans="1:10" s="11" customFormat="1">
      <c r="D25" s="499"/>
      <c r="G25" s="497"/>
      <c r="H25" s="497"/>
    </row>
    <row r="26" spans="1:10" s="11" customFormat="1">
      <c r="G26" s="497"/>
      <c r="H26" s="497"/>
    </row>
    <row r="27" spans="1:10" s="11" customFormat="1">
      <c r="G27" s="497"/>
      <c r="H27" s="497"/>
    </row>
    <row r="28" spans="1:10" s="11" customFormat="1">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3"/>
  <sheetViews>
    <sheetView zoomScaleNormal="100" workbookViewId="0">
      <selection activeCell="C24" sqref="C24"/>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0"/>
      <c r="B1" s="540"/>
      <c r="C1" s="540"/>
      <c r="D1" s="540"/>
      <c r="E1" s="540"/>
      <c r="F1" s="540"/>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0" t="s">
        <v>185</v>
      </c>
      <c r="B2" s="540"/>
      <c r="C2" s="540"/>
      <c r="D2" s="540"/>
      <c r="E2" s="540"/>
      <c r="F2" s="540"/>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1" t="s">
        <v>186</v>
      </c>
      <c r="B3" s="541"/>
      <c r="C3" s="541"/>
      <c r="D3" s="541"/>
      <c r="E3" s="541"/>
      <c r="F3" s="541"/>
    </row>
    <row r="4" spans="1:44">
      <c r="A4" s="64"/>
      <c r="B4" s="62"/>
      <c r="C4" s="62"/>
      <c r="D4" s="62"/>
      <c r="E4" s="62"/>
      <c r="F4" s="62"/>
    </row>
    <row r="5" spans="1:44" ht="12" customHeight="1">
      <c r="A5" s="315"/>
      <c r="B5" s="303"/>
      <c r="C5" s="334"/>
      <c r="D5" s="315" t="s">
        <v>49</v>
      </c>
      <c r="E5" s="543" t="s">
        <v>11</v>
      </c>
      <c r="F5" s="544"/>
    </row>
    <row r="6" spans="1:44" ht="14.25" customHeight="1">
      <c r="A6" s="313" t="s">
        <v>270</v>
      </c>
      <c r="B6" s="553" t="s">
        <v>261</v>
      </c>
      <c r="C6" s="554"/>
      <c r="D6" s="315" t="s">
        <v>13</v>
      </c>
      <c r="E6" s="543" t="s">
        <v>13</v>
      </c>
      <c r="F6" s="544"/>
    </row>
    <row r="7" spans="1:44" ht="15" customHeight="1">
      <c r="A7" s="366" t="s">
        <v>34</v>
      </c>
      <c r="B7" s="555" t="s">
        <v>262</v>
      </c>
      <c r="C7" s="556"/>
      <c r="D7" s="306" t="s">
        <v>50</v>
      </c>
      <c r="E7" s="546" t="s">
        <v>17</v>
      </c>
      <c r="F7" s="547"/>
    </row>
    <row r="8" spans="1:44" ht="12" customHeight="1">
      <c r="A8" s="306"/>
      <c r="B8" s="303"/>
      <c r="C8" s="334"/>
      <c r="D8" s="306" t="s">
        <v>18</v>
      </c>
      <c r="E8" s="546" t="s">
        <v>18</v>
      </c>
      <c r="F8" s="547"/>
    </row>
    <row r="9" spans="1:44" ht="12.75" thickBot="1">
      <c r="A9" s="65" t="str">
        <f>' F4'!A10</f>
        <v>Janar - Maj / January - May</v>
      </c>
      <c r="B9" s="66">
        <v>2021</v>
      </c>
      <c r="C9" s="224">
        <v>2022</v>
      </c>
      <c r="D9" s="66" t="s">
        <v>474</v>
      </c>
      <c r="E9" s="66">
        <v>2021</v>
      </c>
      <c r="F9" s="224">
        <v>2022</v>
      </c>
    </row>
    <row r="10" spans="1:44" ht="15.75" thickBot="1">
      <c r="A10" s="545" t="s">
        <v>330</v>
      </c>
      <c r="B10" s="545"/>
      <c r="C10" s="545"/>
      <c r="D10" s="545"/>
      <c r="E10" s="545"/>
      <c r="F10" s="545"/>
    </row>
    <row r="11" spans="1:44" ht="15">
      <c r="A11" s="179" t="s">
        <v>319</v>
      </c>
      <c r="B11" s="149">
        <v>2635968.0100000002</v>
      </c>
      <c r="C11" s="149">
        <v>3108179.3800000004</v>
      </c>
      <c r="D11" s="150">
        <f>(C11/B11-1)*100</f>
        <v>17.914154049236728</v>
      </c>
      <c r="E11" s="150">
        <f>B11/B$23*100</f>
        <v>9.7342145312611041</v>
      </c>
      <c r="F11" s="150">
        <f>C11/C$23*100</f>
        <v>10.594437684332112</v>
      </c>
    </row>
    <row r="12" spans="1:44" ht="15">
      <c r="A12" s="180" t="s">
        <v>41</v>
      </c>
      <c r="B12" s="149">
        <v>3306125.92</v>
      </c>
      <c r="C12" s="149">
        <v>3181252.74</v>
      </c>
      <c r="D12" s="150">
        <f>(C12/B12-1)*100</f>
        <v>-3.7770243185413777</v>
      </c>
      <c r="E12" s="150">
        <f>B12/B$23*100</f>
        <v>12.209002101145749</v>
      </c>
      <c r="F12" s="150">
        <f>C12/C$23*100</f>
        <v>10.843513128267643</v>
      </c>
    </row>
    <row r="13" spans="1:44" ht="15">
      <c r="A13" s="180" t="s">
        <v>317</v>
      </c>
      <c r="B13" s="149">
        <v>2719506.0869999998</v>
      </c>
      <c r="C13" s="149">
        <v>3484001.24</v>
      </c>
      <c r="D13" s="150">
        <f>(C13/B13-1)*100</f>
        <v>28.111544101868404</v>
      </c>
      <c r="E13" s="150">
        <f t="shared" ref="E13:F22" si="0">B13/B$23*100</f>
        <v>10.042707487155134</v>
      </c>
      <c r="F13" s="150">
        <f t="shared" si="0"/>
        <v>11.875451676574665</v>
      </c>
    </row>
    <row r="14" spans="1:44" ht="15">
      <c r="A14" s="180" t="s">
        <v>263</v>
      </c>
      <c r="B14" s="149">
        <v>2449571.64</v>
      </c>
      <c r="C14" s="149">
        <v>2986515.21</v>
      </c>
      <c r="D14" s="150">
        <f>(C14/B14-1)*100</f>
        <v>21.91989657424347</v>
      </c>
      <c r="E14" s="150">
        <f t="shared" si="0"/>
        <v>9.0458821059262746</v>
      </c>
      <c r="F14" s="150">
        <f t="shared" si="0"/>
        <v>10.179737208621152</v>
      </c>
    </row>
    <row r="15" spans="1:44" ht="15">
      <c r="A15" s="181" t="s">
        <v>33</v>
      </c>
      <c r="B15" s="149">
        <v>0</v>
      </c>
      <c r="C15" s="149">
        <v>0</v>
      </c>
      <c r="D15" s="150" t="e">
        <f>(C15/B15-1)*100</f>
        <v>#DIV/0!</v>
      </c>
      <c r="E15" s="150">
        <f t="shared" si="0"/>
        <v>0</v>
      </c>
      <c r="F15" s="150">
        <f t="shared" si="0"/>
        <v>0</v>
      </c>
    </row>
    <row r="16" spans="1:44" ht="15">
      <c r="A16" s="180" t="s">
        <v>271</v>
      </c>
      <c r="B16" s="149">
        <v>1915912.640009</v>
      </c>
      <c r="C16" s="149">
        <v>-6934.1954519999999</v>
      </c>
      <c r="D16" s="150">
        <f t="shared" ref="D16:D22" si="1">(C16/B16-1)*100</f>
        <v>-100.36192649430859</v>
      </c>
      <c r="E16" s="150">
        <f t="shared" si="0"/>
        <v>7.0751635035974623</v>
      </c>
      <c r="F16" s="150">
        <f t="shared" si="0"/>
        <v>-2.3635669832927444E-2</v>
      </c>
    </row>
    <row r="17" spans="1:6" ht="15">
      <c r="A17" s="180" t="s">
        <v>314</v>
      </c>
      <c r="B17" s="149">
        <v>2694544.2355000018</v>
      </c>
      <c r="C17" s="149">
        <v>3267834.0101694912</v>
      </c>
      <c r="D17" s="150">
        <f t="shared" si="1"/>
        <v>21.275945932396588</v>
      </c>
      <c r="E17" s="150">
        <f t="shared" si="0"/>
        <v>9.9505273026169814</v>
      </c>
      <c r="F17" s="150">
        <f t="shared" si="0"/>
        <v>11.138631189130974</v>
      </c>
    </row>
    <row r="18" spans="1:6" ht="15">
      <c r="A18" s="180" t="s">
        <v>306</v>
      </c>
      <c r="B18" s="68">
        <v>2667151.0801522583</v>
      </c>
      <c r="C18" s="149">
        <v>3538338.4939396991</v>
      </c>
      <c r="D18" s="150">
        <f t="shared" si="1"/>
        <v>32.663594509903348</v>
      </c>
      <c r="E18" s="150">
        <f t="shared" si="0"/>
        <v>9.8493686960513838</v>
      </c>
      <c r="F18" s="150">
        <f t="shared" si="0"/>
        <v>12.060663847566504</v>
      </c>
    </row>
    <row r="19" spans="1:6" ht="15">
      <c r="A19" s="180" t="s">
        <v>272</v>
      </c>
      <c r="B19" s="149">
        <v>2880140.2174576297</v>
      </c>
      <c r="C19" s="149">
        <v>3510760.959999999</v>
      </c>
      <c r="D19" s="150">
        <f t="shared" si="1"/>
        <v>21.895487543277792</v>
      </c>
      <c r="E19" s="150">
        <f t="shared" si="0"/>
        <v>10.635904021022458</v>
      </c>
      <c r="F19" s="150">
        <f t="shared" si="0"/>
        <v>11.966663975264504</v>
      </c>
    </row>
    <row r="20" spans="1:6" ht="15">
      <c r="A20" s="180" t="s">
        <v>264</v>
      </c>
      <c r="B20" s="149">
        <v>1000309.8099999989</v>
      </c>
      <c r="C20" s="149">
        <v>1514427.32</v>
      </c>
      <c r="D20" s="150">
        <f t="shared" si="1"/>
        <v>51.395828058509373</v>
      </c>
      <c r="E20" s="150">
        <f t="shared" si="0"/>
        <v>3.6939865170309942</v>
      </c>
      <c r="F20" s="150">
        <f t="shared" si="0"/>
        <v>5.1620269963923651</v>
      </c>
    </row>
    <row r="21" spans="1:6" ht="15">
      <c r="A21" s="180" t="s">
        <v>265</v>
      </c>
      <c r="B21" s="149">
        <v>2397450.4679661021</v>
      </c>
      <c r="C21" s="149">
        <v>2572453.8899999978</v>
      </c>
      <c r="D21" s="150">
        <f t="shared" si="1"/>
        <v>7.2995636144408627</v>
      </c>
      <c r="E21" s="150">
        <f t="shared" si="0"/>
        <v>8.8534068299464526</v>
      </c>
      <c r="F21" s="150">
        <f t="shared" si="0"/>
        <v>8.768381454683837</v>
      </c>
    </row>
    <row r="22" spans="1:6" ht="15.75" thickBot="1">
      <c r="A22" s="238" t="s">
        <v>266</v>
      </c>
      <c r="B22" s="168">
        <v>2412731.4</v>
      </c>
      <c r="C22" s="168">
        <v>2181012.87</v>
      </c>
      <c r="D22" s="239">
        <f t="shared" si="1"/>
        <v>-9.603991973578152</v>
      </c>
      <c r="E22" s="239">
        <f t="shared" si="0"/>
        <v>8.9098369042460206</v>
      </c>
      <c r="F22" s="239">
        <f t="shared" si="0"/>
        <v>7.4341285089991587</v>
      </c>
    </row>
    <row r="23" spans="1:6" ht="15" thickBot="1">
      <c r="A23" s="349" t="s">
        <v>8</v>
      </c>
      <c r="B23" s="384">
        <f>SUM(B11:B22)</f>
        <v>27079411.508084986</v>
      </c>
      <c r="C23" s="384">
        <f>SUM(C11:C22)</f>
        <v>29337841.918657191</v>
      </c>
      <c r="D23" s="389">
        <f>(C23/B23-1)*100</f>
        <v>8.3400276623364356</v>
      </c>
      <c r="E23" s="389">
        <f>SUM(E11:E22)</f>
        <v>100</v>
      </c>
      <c r="F23" s="369">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B25" sqref="B25"/>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0" t="s">
        <v>187</v>
      </c>
      <c r="B2" s="540"/>
      <c r="C2" s="540"/>
      <c r="D2" s="540"/>
      <c r="E2" s="540"/>
      <c r="F2" s="540"/>
    </row>
    <row r="3" spans="1:6" ht="15.75">
      <c r="A3" s="541" t="s">
        <v>188</v>
      </c>
      <c r="B3" s="541"/>
      <c r="C3" s="541"/>
      <c r="D3" s="541"/>
      <c r="E3" s="541"/>
      <c r="F3" s="541"/>
    </row>
    <row r="4" spans="1:6" ht="15.75">
      <c r="A4" s="191"/>
      <c r="B4" s="191"/>
      <c r="C4" s="191"/>
      <c r="D4" s="191"/>
      <c r="E4" s="191"/>
      <c r="F4" s="191"/>
    </row>
    <row r="5" spans="1:6">
      <c r="A5" s="315"/>
      <c r="B5" s="303"/>
      <c r="C5" s="334"/>
      <c r="D5" s="315" t="s">
        <v>49</v>
      </c>
      <c r="E5" s="543" t="s">
        <v>11</v>
      </c>
      <c r="F5" s="544"/>
    </row>
    <row r="6" spans="1:6" ht="14.25">
      <c r="A6" s="313" t="s">
        <v>270</v>
      </c>
      <c r="B6" s="553" t="s">
        <v>261</v>
      </c>
      <c r="C6" s="554"/>
      <c r="D6" s="315" t="s">
        <v>13</v>
      </c>
      <c r="E6" s="543" t="s">
        <v>13</v>
      </c>
      <c r="F6" s="544"/>
    </row>
    <row r="7" spans="1:6" ht="15">
      <c r="A7" s="366" t="s">
        <v>34</v>
      </c>
      <c r="B7" s="555" t="s">
        <v>262</v>
      </c>
      <c r="C7" s="556"/>
      <c r="D7" s="306" t="s">
        <v>50</v>
      </c>
      <c r="E7" s="546" t="s">
        <v>17</v>
      </c>
      <c r="F7" s="547"/>
    </row>
    <row r="8" spans="1:6">
      <c r="A8" s="306"/>
      <c r="B8" s="303"/>
      <c r="C8" s="334"/>
      <c r="D8" s="306" t="s">
        <v>18</v>
      </c>
      <c r="E8" s="546" t="s">
        <v>18</v>
      </c>
      <c r="F8" s="547"/>
    </row>
    <row r="9" spans="1:6" ht="13.5" thickBot="1">
      <c r="A9" s="65" t="str">
        <f>' F4'!A10</f>
        <v>Janar - Maj / January - May</v>
      </c>
      <c r="B9" s="66">
        <v>2021</v>
      </c>
      <c r="C9" s="224">
        <v>2022</v>
      </c>
      <c r="D9" s="66" t="s">
        <v>474</v>
      </c>
      <c r="E9" s="66">
        <v>2021</v>
      </c>
      <c r="F9" s="224">
        <v>2022</v>
      </c>
    </row>
    <row r="10" spans="1:6" ht="15.75" thickBot="1">
      <c r="A10" s="545" t="s">
        <v>331</v>
      </c>
      <c r="B10" s="545"/>
      <c r="C10" s="545"/>
      <c r="D10" s="545"/>
      <c r="E10" s="545"/>
      <c r="F10" s="545"/>
    </row>
    <row r="11" spans="1:6" ht="15">
      <c r="A11" s="179" t="s">
        <v>319</v>
      </c>
      <c r="B11" s="149">
        <v>646919.73</v>
      </c>
      <c r="C11" s="149">
        <v>976214.2899999998</v>
      </c>
      <c r="D11" s="150">
        <f>(C11/B11-1)*100</f>
        <v>50.901919469978111</v>
      </c>
      <c r="E11" s="150">
        <f>B11/B$24*100</f>
        <v>3.542037924311789</v>
      </c>
      <c r="F11" s="150">
        <f>C11/C$24*100</f>
        <v>5.7016910305429498</v>
      </c>
    </row>
    <row r="12" spans="1:6" ht="15">
      <c r="A12" s="180" t="s">
        <v>41</v>
      </c>
      <c r="B12" s="149">
        <v>1708953.59</v>
      </c>
      <c r="C12" s="149">
        <v>1645861.56</v>
      </c>
      <c r="D12" s="150">
        <f>(C12/B12-1)*100</f>
        <v>-3.691851573336169</v>
      </c>
      <c r="E12" s="150">
        <f>B12/B$24*100</f>
        <v>9.3569235037379066</v>
      </c>
      <c r="F12" s="150">
        <f>C12/C$24*100</f>
        <v>9.6128423751791505</v>
      </c>
    </row>
    <row r="13" spans="1:6" ht="16.5" customHeight="1">
      <c r="A13" s="180" t="s">
        <v>317</v>
      </c>
      <c r="B13" s="149">
        <v>1676388.86</v>
      </c>
      <c r="C13" s="149">
        <v>1559899.8199999998</v>
      </c>
      <c r="D13" s="150">
        <f t="shared" ref="D13" si="0">(C13/B13-1)*100</f>
        <v>-6.9488078082313383</v>
      </c>
      <c r="E13" s="150">
        <f t="shared" ref="E13:E23" si="1">B13/B$24*100</f>
        <v>9.1786239353278116</v>
      </c>
      <c r="F13" s="150">
        <f t="shared" ref="F13:F23" si="2">C13/C$24*100</f>
        <v>9.1107730171001311</v>
      </c>
    </row>
    <row r="14" spans="1:6" s="112" customFormat="1" ht="15">
      <c r="A14" s="180" t="s">
        <v>263</v>
      </c>
      <c r="B14" s="151">
        <v>1295234.99</v>
      </c>
      <c r="C14" s="151">
        <v>1264453.06</v>
      </c>
      <c r="D14" s="150">
        <f t="shared" ref="D14:D23" si="3">(C14/B14-1)*100</f>
        <v>-2.3765517637845734</v>
      </c>
      <c r="E14" s="150">
        <f t="shared" si="1"/>
        <v>7.0917167041351483</v>
      </c>
      <c r="F14" s="150">
        <f t="shared" si="2"/>
        <v>7.3851824794990319</v>
      </c>
    </row>
    <row r="15" spans="1:6" s="112" customFormat="1" ht="15">
      <c r="A15" s="181" t="s">
        <v>33</v>
      </c>
      <c r="B15" s="151">
        <v>191593.34999999998</v>
      </c>
      <c r="C15" s="151">
        <v>51461.45</v>
      </c>
      <c r="D15" s="150">
        <f t="shared" si="3"/>
        <v>-73.140273396754111</v>
      </c>
      <c r="E15" s="150">
        <f t="shared" si="1"/>
        <v>1.0490187271702811</v>
      </c>
      <c r="F15" s="150">
        <f t="shared" si="2"/>
        <v>0.30056647489121935</v>
      </c>
    </row>
    <row r="16" spans="1:6" ht="15">
      <c r="A16" s="180" t="s">
        <v>271</v>
      </c>
      <c r="B16" s="149">
        <v>1334819.76</v>
      </c>
      <c r="C16" s="149">
        <v>865331</v>
      </c>
      <c r="D16" s="150">
        <f t="shared" si="3"/>
        <v>-35.172446053690422</v>
      </c>
      <c r="E16" s="150">
        <f t="shared" si="1"/>
        <v>7.3084526453394156</v>
      </c>
      <c r="F16" s="150">
        <f t="shared" si="2"/>
        <v>5.054064514002107</v>
      </c>
    </row>
    <row r="17" spans="1:6" s="63" customFormat="1" ht="15">
      <c r="A17" s="180" t="s">
        <v>314</v>
      </c>
      <c r="B17" s="149">
        <v>863098.19</v>
      </c>
      <c r="C17" s="149">
        <v>1254494.5</v>
      </c>
      <c r="D17" s="150">
        <f t="shared" si="3"/>
        <v>45.347831166231515</v>
      </c>
      <c r="E17" s="150">
        <f t="shared" si="1"/>
        <v>4.7256659205383356</v>
      </c>
      <c r="F17" s="150">
        <f t="shared" si="2"/>
        <v>7.3270183726930114</v>
      </c>
    </row>
    <row r="18" spans="1:6" ht="15">
      <c r="A18" s="180" t="s">
        <v>306</v>
      </c>
      <c r="B18" s="149">
        <v>948582</v>
      </c>
      <c r="C18" s="149">
        <v>1275539</v>
      </c>
      <c r="D18" s="150">
        <f t="shared" si="3"/>
        <v>34.467974302696014</v>
      </c>
      <c r="E18" s="150">
        <f t="shared" si="1"/>
        <v>5.193709918724422</v>
      </c>
      <c r="F18" s="150">
        <f t="shared" si="2"/>
        <v>7.4499311779258264</v>
      </c>
    </row>
    <row r="19" spans="1:6" ht="15">
      <c r="A19" s="180" t="s">
        <v>272</v>
      </c>
      <c r="B19" s="149">
        <v>1731578.3800000001</v>
      </c>
      <c r="C19" s="149">
        <v>1629138.93</v>
      </c>
      <c r="D19" s="150">
        <f t="shared" si="3"/>
        <v>-5.9159580174476538</v>
      </c>
      <c r="E19" s="150">
        <f t="shared" si="1"/>
        <v>9.4807995589783154</v>
      </c>
      <c r="F19" s="150">
        <f t="shared" si="2"/>
        <v>9.5151719451774674</v>
      </c>
    </row>
    <row r="20" spans="1:6" ht="15">
      <c r="A20" s="180" t="s">
        <v>264</v>
      </c>
      <c r="B20" s="149">
        <v>615897.46</v>
      </c>
      <c r="C20" s="149">
        <v>556228.01</v>
      </c>
      <c r="D20" s="150">
        <f t="shared" si="3"/>
        <v>-9.6882117357652291</v>
      </c>
      <c r="E20" s="150">
        <f t="shared" si="1"/>
        <v>3.3721836877773117</v>
      </c>
      <c r="F20" s="150">
        <f t="shared" si="2"/>
        <v>3.2487132057386239</v>
      </c>
    </row>
    <row r="21" spans="1:6" ht="15">
      <c r="A21" s="180" t="s">
        <v>265</v>
      </c>
      <c r="B21" s="149">
        <v>1345683.9750000001</v>
      </c>
      <c r="C21" s="149">
        <v>1105934.7149999999</v>
      </c>
      <c r="D21" s="150">
        <f t="shared" si="3"/>
        <v>-17.816163709610954</v>
      </c>
      <c r="E21" s="150">
        <f t="shared" si="1"/>
        <v>7.3679367818765353</v>
      </c>
      <c r="F21" s="150">
        <f t="shared" si="2"/>
        <v>6.4593379849843968</v>
      </c>
    </row>
    <row r="22" spans="1:6" ht="15">
      <c r="A22" s="180" t="s">
        <v>266</v>
      </c>
      <c r="B22" s="149">
        <v>1568388.48</v>
      </c>
      <c r="C22" s="149">
        <v>1366239.81</v>
      </c>
      <c r="D22" s="150">
        <f t="shared" si="3"/>
        <v>-12.888941265368125</v>
      </c>
      <c r="E22" s="150">
        <f t="shared" si="1"/>
        <v>8.5872964118959878</v>
      </c>
      <c r="F22" s="150">
        <f t="shared" si="2"/>
        <v>7.9796796154742893</v>
      </c>
    </row>
    <row r="23" spans="1:6" ht="15.75" thickBot="1">
      <c r="A23" s="238" t="s">
        <v>267</v>
      </c>
      <c r="B23" s="237">
        <v>4336915.54</v>
      </c>
      <c r="C23" s="458">
        <f>' F9'!D23</f>
        <v>3570690.88</v>
      </c>
      <c r="D23" s="150">
        <f t="shared" si="3"/>
        <v>-17.667502466511031</v>
      </c>
      <c r="E23" s="150">
        <f t="shared" si="1"/>
        <v>23.745634280186724</v>
      </c>
      <c r="F23" s="150">
        <f t="shared" si="2"/>
        <v>20.855027806791799</v>
      </c>
    </row>
    <row r="24" spans="1:6" ht="15" thickBot="1">
      <c r="A24" s="349" t="s">
        <v>8</v>
      </c>
      <c r="B24" s="384">
        <f>SUM(B11:B23)</f>
        <v>18264054.305000003</v>
      </c>
      <c r="C24" s="384">
        <f>SUM(C11:C23)</f>
        <v>17121487.024999999</v>
      </c>
      <c r="D24" s="389">
        <f>(C24/B24-1)*100</f>
        <v>-6.2558250261400827</v>
      </c>
      <c r="E24" s="389">
        <f>SUM(E11:E23)</f>
        <v>99.999999999999986</v>
      </c>
      <c r="F24" s="369">
        <f>SUM(F11:F23)</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G23" sqref="G23"/>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0" t="s">
        <v>189</v>
      </c>
      <c r="B2" s="540"/>
      <c r="C2" s="540"/>
      <c r="D2" s="540"/>
      <c r="E2" s="540"/>
      <c r="F2" s="540"/>
      <c r="G2" s="54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1" t="s">
        <v>190</v>
      </c>
      <c r="C3" s="541"/>
      <c r="D3" s="54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69" t="s">
        <v>274</v>
      </c>
      <c r="C5" s="569" t="s">
        <v>122</v>
      </c>
      <c r="D5" s="569" t="s">
        <v>122</v>
      </c>
      <c r="E5" s="569" t="s">
        <v>122</v>
      </c>
      <c r="F5" s="569"/>
      <c r="G5" s="569"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70" t="s">
        <v>262</v>
      </c>
      <c r="C6" s="570"/>
      <c r="D6" s="570"/>
      <c r="E6" s="570"/>
      <c r="F6" s="570"/>
      <c r="G6" s="570"/>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1" t="str">
        <f>' F4'!A10</f>
        <v>Janar - Maj / January - May</v>
      </c>
      <c r="B8" s="571"/>
      <c r="C8" s="571"/>
      <c r="D8" s="571"/>
      <c r="E8" s="571"/>
      <c r="F8" s="571"/>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5" t="s">
        <v>341</v>
      </c>
      <c r="B9" s="545"/>
      <c r="C9" s="545"/>
      <c r="D9" s="545"/>
      <c r="E9" s="545"/>
      <c r="F9" s="545"/>
      <c r="G9" s="545"/>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2541455.46</v>
      </c>
      <c r="C10" s="416">
        <v>134662.66</v>
      </c>
      <c r="D10" s="416">
        <v>254782.81</v>
      </c>
      <c r="E10" s="416">
        <v>177278.45</v>
      </c>
      <c r="F10" s="416">
        <v>0</v>
      </c>
      <c r="G10" s="416">
        <f>SUM(B10:F10)</f>
        <v>3108179.3800000004</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2436988.13</v>
      </c>
      <c r="C11" s="416">
        <v>139543.83000000002</v>
      </c>
      <c r="D11" s="416">
        <v>208719.04</v>
      </c>
      <c r="E11" s="416">
        <v>310902.53999999998</v>
      </c>
      <c r="F11" s="416">
        <v>85099.199999999997</v>
      </c>
      <c r="G11" s="416">
        <f>SUM(B11:F11)</f>
        <v>3181252.74</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2865866.91</v>
      </c>
      <c r="C12" s="416">
        <v>152822.13999999998</v>
      </c>
      <c r="D12" s="416">
        <v>253831.69999999998</v>
      </c>
      <c r="E12" s="416">
        <v>210402.52</v>
      </c>
      <c r="F12" s="416">
        <v>1077.97</v>
      </c>
      <c r="G12" s="416">
        <f>SUM(B12:F12)</f>
        <v>3484001.2400000007</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2226658.9700000002</v>
      </c>
      <c r="C13" s="416">
        <v>129282.79999999999</v>
      </c>
      <c r="D13" s="416">
        <v>204960.24000000002</v>
      </c>
      <c r="E13" s="416">
        <v>425434.19999999995</v>
      </c>
      <c r="F13" s="416">
        <v>179</v>
      </c>
      <c r="G13" s="416">
        <f>SUM(B13:F13)</f>
        <v>2986515.21</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-4475.7299999999996</v>
      </c>
      <c r="C15" s="416">
        <v>-185.273979</v>
      </c>
      <c r="D15" s="416">
        <v>0</v>
      </c>
      <c r="E15" s="416">
        <v>-2273.1914729999999</v>
      </c>
      <c r="F15" s="416">
        <v>0</v>
      </c>
      <c r="G15" s="416">
        <f t="shared" si="0"/>
        <v>-6934.195451999999</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2676276.2399999988</v>
      </c>
      <c r="C16" s="149">
        <v>150912.41016949149</v>
      </c>
      <c r="D16" s="149">
        <v>239896.75000000003</v>
      </c>
      <c r="E16" s="149">
        <v>200748.61000000002</v>
      </c>
      <c r="F16" s="149">
        <v>0</v>
      </c>
      <c r="G16" s="416">
        <f t="shared" si="0"/>
        <v>3267834.0101694902</v>
      </c>
      <c r="N16" s="464"/>
      <c r="O16" s="464"/>
      <c r="P16" s="464"/>
      <c r="Q16" s="464"/>
      <c r="R16" s="464"/>
    </row>
    <row r="17" spans="1:137" ht="15">
      <c r="A17" s="180" t="s">
        <v>306</v>
      </c>
      <c r="B17" s="149">
        <v>2577655.799999997</v>
      </c>
      <c r="C17" s="149">
        <v>172205.18542372892</v>
      </c>
      <c r="D17" s="149">
        <v>241625.89597360117</v>
      </c>
      <c r="E17" s="149">
        <v>544707.602542373</v>
      </c>
      <c r="F17" s="149">
        <v>2144.0100000000002</v>
      </c>
      <c r="G17" s="416">
        <f t="shared" si="0"/>
        <v>3538338.4939397001</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2452386.589999998</v>
      </c>
      <c r="C18" s="416">
        <v>146629.02000000002</v>
      </c>
      <c r="D18" s="416">
        <v>226824.83</v>
      </c>
      <c r="E18" s="416">
        <v>610504.43999999994</v>
      </c>
      <c r="F18" s="416">
        <v>74416.08</v>
      </c>
      <c r="G18" s="416">
        <f t="shared" si="0"/>
        <v>3510760.9599999981</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1212190.19</v>
      </c>
      <c r="C19" s="416">
        <v>61908.48000000001</v>
      </c>
      <c r="D19" s="416">
        <v>103814.22</v>
      </c>
      <c r="E19" s="416">
        <v>136514.43</v>
      </c>
      <c r="F19" s="416">
        <v>0</v>
      </c>
      <c r="G19" s="416">
        <f t="shared" si="0"/>
        <v>1514427.3199999998</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2016378.7799999979</v>
      </c>
      <c r="C20" s="416">
        <v>94696.200000000012</v>
      </c>
      <c r="D20" s="416">
        <v>184230.86</v>
      </c>
      <c r="E20" s="416">
        <v>265953.5900000002</v>
      </c>
      <c r="F20" s="416">
        <v>11194.460000000001</v>
      </c>
      <c r="G20" s="416">
        <f t="shared" si="0"/>
        <v>2572453.8899999983</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1672791.1600000001</v>
      </c>
      <c r="C21" s="237">
        <v>97548.41</v>
      </c>
      <c r="D21" s="237">
        <v>158401.32999999999</v>
      </c>
      <c r="E21" s="237">
        <v>252021.97</v>
      </c>
      <c r="F21" s="237">
        <v>250</v>
      </c>
      <c r="G21" s="416">
        <f t="shared" si="0"/>
        <v>2181012.87</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22674172.499999993</v>
      </c>
      <c r="C22" s="384">
        <f>SUM(C10:C21)</f>
        <v>1280025.8616142203</v>
      </c>
      <c r="D22" s="384">
        <f>SUM(D10:D21)</f>
        <v>2077087.6759736012</v>
      </c>
      <c r="E22" s="384">
        <f>SUM(E10:E21)</f>
        <v>3132195.1610693736</v>
      </c>
      <c r="F22" s="384">
        <f>SUM(F10:F21)</f>
        <v>174360.72</v>
      </c>
      <c r="G22" s="384">
        <f>SUM(G10:G21)</f>
        <v>29337841.918657187</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C25" sqref="C25:C26"/>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0" t="s">
        <v>452</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1" t="s">
        <v>191</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3" t="s">
        <v>11</v>
      </c>
      <c r="F5" s="544"/>
    </row>
    <row r="6" spans="1:43" ht="12" customHeight="1">
      <c r="A6" s="313" t="s">
        <v>270</v>
      </c>
      <c r="B6" s="553" t="s">
        <v>261</v>
      </c>
      <c r="C6" s="554"/>
      <c r="D6" s="315" t="s">
        <v>13</v>
      </c>
      <c r="E6" s="543" t="s">
        <v>13</v>
      </c>
      <c r="F6" s="544"/>
    </row>
    <row r="7" spans="1:43" ht="12" customHeight="1">
      <c r="A7" s="366" t="s">
        <v>34</v>
      </c>
      <c r="B7" s="555" t="s">
        <v>262</v>
      </c>
      <c r="C7" s="556"/>
      <c r="D7" s="306" t="s">
        <v>50</v>
      </c>
      <c r="E7" s="546" t="s">
        <v>17</v>
      </c>
      <c r="F7" s="547"/>
    </row>
    <row r="8" spans="1:43" ht="12" customHeight="1">
      <c r="A8" s="306"/>
      <c r="B8" s="303"/>
      <c r="C8" s="334"/>
      <c r="D8" s="306" t="s">
        <v>18</v>
      </c>
      <c r="E8" s="546" t="s">
        <v>18</v>
      </c>
      <c r="F8" s="547"/>
    </row>
    <row r="9" spans="1:43" ht="12.75" thickBot="1">
      <c r="A9" s="65" t="str">
        <f>' F4'!A10</f>
        <v>Janar - Maj / January - May</v>
      </c>
      <c r="B9" s="66">
        <v>2021</v>
      </c>
      <c r="C9" s="224">
        <v>2022</v>
      </c>
      <c r="D9" s="66" t="s">
        <v>474</v>
      </c>
      <c r="E9" s="66">
        <v>2021</v>
      </c>
      <c r="F9" s="224">
        <v>2022</v>
      </c>
    </row>
    <row r="10" spans="1:43" ht="15.75" thickBot="1">
      <c r="A10" s="545" t="s">
        <v>330</v>
      </c>
      <c r="B10" s="545"/>
      <c r="C10" s="545"/>
      <c r="D10" s="545"/>
      <c r="E10" s="545"/>
      <c r="F10" s="545"/>
    </row>
    <row r="11" spans="1:43" ht="15">
      <c r="A11" s="179" t="s">
        <v>319</v>
      </c>
      <c r="B11" s="149">
        <v>2226640.92</v>
      </c>
      <c r="C11" s="149">
        <v>2541455.46</v>
      </c>
      <c r="D11" s="150">
        <f>(C11/B11-1)*100</f>
        <v>14.138541027082185</v>
      </c>
      <c r="E11" s="150">
        <f>B11/B$23*100</f>
        <v>10.556472684484199</v>
      </c>
      <c r="F11" s="150">
        <f>C11/C$23*100</f>
        <v>11.208591890178136</v>
      </c>
    </row>
    <row r="12" spans="1:43" ht="15">
      <c r="A12" s="180" t="s">
        <v>41</v>
      </c>
      <c r="B12" s="149">
        <v>2541282.44</v>
      </c>
      <c r="C12" s="149">
        <v>2436988.13</v>
      </c>
      <c r="D12" s="150">
        <f t="shared" ref="D12:D22" si="0">(C12/B12-1)*100</f>
        <v>-4.1040030953820361</v>
      </c>
      <c r="E12" s="150">
        <f t="shared" ref="E12:E22" si="1">B12/B$23*100</f>
        <v>12.048183620652834</v>
      </c>
      <c r="F12" s="150">
        <f t="shared" ref="F12:F22" si="2">C12/C$23*100</f>
        <v>10.747859177661283</v>
      </c>
    </row>
    <row r="13" spans="1:43" ht="15">
      <c r="A13" s="180" t="s">
        <v>317</v>
      </c>
      <c r="B13" s="151">
        <v>2222593.9299999997</v>
      </c>
      <c r="C13" s="149">
        <v>2865866.91</v>
      </c>
      <c r="D13" s="150">
        <f t="shared" si="0"/>
        <v>28.942442940982961</v>
      </c>
      <c r="E13" s="150">
        <f t="shared" si="1"/>
        <v>10.537285962904779</v>
      </c>
      <c r="F13" s="150">
        <f t="shared" si="2"/>
        <v>12.639345096276397</v>
      </c>
    </row>
    <row r="14" spans="1:43" ht="15">
      <c r="A14" s="180" t="s">
        <v>263</v>
      </c>
      <c r="B14" s="149">
        <v>1789227.8099999998</v>
      </c>
      <c r="C14" s="149">
        <v>2226658.9700000002</v>
      </c>
      <c r="D14" s="150">
        <f t="shared" si="0"/>
        <v>24.448041638700026</v>
      </c>
      <c r="E14" s="150">
        <f t="shared" si="1"/>
        <v>8.482703399964679</v>
      </c>
      <c r="F14" s="150">
        <f t="shared" si="2"/>
        <v>9.8202435833104875</v>
      </c>
    </row>
    <row r="15" spans="1:43" ht="15">
      <c r="A15" s="181" t="s">
        <v>33</v>
      </c>
      <c r="B15" s="149">
        <v>0</v>
      </c>
      <c r="C15" s="149">
        <v>0</v>
      </c>
      <c r="D15" s="150" t="e">
        <f t="shared" si="0"/>
        <v>#DIV/0!</v>
      </c>
      <c r="E15" s="150">
        <f t="shared" si="1"/>
        <v>0</v>
      </c>
      <c r="F15" s="150">
        <f t="shared" si="2"/>
        <v>0</v>
      </c>
    </row>
    <row r="16" spans="1:43" ht="15">
      <c r="A16" s="180" t="s">
        <v>271</v>
      </c>
      <c r="B16" s="149">
        <v>1628723.2701999999</v>
      </c>
      <c r="C16" s="149">
        <v>-4475.7299999999996</v>
      </c>
      <c r="D16" s="150">
        <f t="shared" si="0"/>
        <v>-100.27479990504773</v>
      </c>
      <c r="E16" s="150">
        <f t="shared" si="1"/>
        <v>7.7217536774856699</v>
      </c>
      <c r="F16" s="150">
        <f t="shared" si="2"/>
        <v>-1.9739331170740636E-2</v>
      </c>
    </row>
    <row r="17" spans="1:6" ht="15">
      <c r="A17" s="180" t="s">
        <v>314</v>
      </c>
      <c r="B17" s="149">
        <v>2126983.2500000019</v>
      </c>
      <c r="C17" s="149">
        <v>2676276.2399999988</v>
      </c>
      <c r="D17" s="150">
        <f t="shared" si="0"/>
        <v>25.82497958082164</v>
      </c>
      <c r="E17" s="150">
        <f t="shared" si="1"/>
        <v>10.083997099532532</v>
      </c>
      <c r="F17" s="150">
        <f t="shared" si="2"/>
        <v>11.803192553113018</v>
      </c>
    </row>
    <row r="18" spans="1:6" ht="15">
      <c r="A18" s="180" t="s">
        <v>306</v>
      </c>
      <c r="B18" s="149">
        <v>1977165.311376272</v>
      </c>
      <c r="C18" s="149">
        <v>2577655.799999997</v>
      </c>
      <c r="D18" s="150">
        <f t="shared" si="0"/>
        <v>30.371283835934459</v>
      </c>
      <c r="E18" s="150">
        <f t="shared" si="1"/>
        <v>9.3737124000457648</v>
      </c>
      <c r="F18" s="150">
        <f t="shared" si="2"/>
        <v>11.36824640458212</v>
      </c>
    </row>
    <row r="19" spans="1:6" ht="15">
      <c r="A19" s="180" t="s">
        <v>272</v>
      </c>
      <c r="B19" s="149">
        <v>1989229.5400000033</v>
      </c>
      <c r="C19" s="149">
        <v>2452386.589999998</v>
      </c>
      <c r="D19" s="150">
        <f t="shared" si="0"/>
        <v>23.283238092271329</v>
      </c>
      <c r="E19" s="150">
        <f t="shared" si="1"/>
        <v>9.4309087350191607</v>
      </c>
      <c r="F19" s="150">
        <f t="shared" si="2"/>
        <v>10.8157710716896</v>
      </c>
    </row>
    <row r="20" spans="1:6" ht="15">
      <c r="A20" s="180" t="s">
        <v>264</v>
      </c>
      <c r="B20" s="149">
        <v>809459.97999999905</v>
      </c>
      <c r="C20" s="149">
        <v>1212190.19</v>
      </c>
      <c r="D20" s="150">
        <f t="shared" si="0"/>
        <v>49.752948873395987</v>
      </c>
      <c r="E20" s="150">
        <f t="shared" si="1"/>
        <v>3.8376381621752982</v>
      </c>
      <c r="F20" s="150">
        <f t="shared" si="2"/>
        <v>5.3461275819437306</v>
      </c>
    </row>
    <row r="21" spans="1:6" ht="15">
      <c r="A21" s="180" t="s">
        <v>265</v>
      </c>
      <c r="B21" s="149">
        <v>1872160.7800000003</v>
      </c>
      <c r="C21" s="149">
        <v>2016378.7799999979</v>
      </c>
      <c r="D21" s="150">
        <f t="shared" si="0"/>
        <v>7.7032913807754122</v>
      </c>
      <c r="E21" s="150">
        <f t="shared" si="1"/>
        <v>8.8758874219524504</v>
      </c>
      <c r="F21" s="150">
        <f t="shared" si="2"/>
        <v>8.8928439615602226</v>
      </c>
    </row>
    <row r="22" spans="1:6" ht="15.75" thickBot="1">
      <c r="A22" s="238" t="s">
        <v>266</v>
      </c>
      <c r="B22" s="237">
        <v>1909193.0400000003</v>
      </c>
      <c r="C22" s="237">
        <v>1672791.1600000001</v>
      </c>
      <c r="D22" s="150">
        <f t="shared" si="0"/>
        <v>-12.382293201739314</v>
      </c>
      <c r="E22" s="150">
        <f t="shared" si="1"/>
        <v>9.051456835782643</v>
      </c>
      <c r="F22" s="150">
        <f t="shared" si="2"/>
        <v>7.3775180108557468</v>
      </c>
    </row>
    <row r="23" spans="1:6" ht="15" thickBot="1">
      <c r="A23" s="359" t="s">
        <v>8</v>
      </c>
      <c r="B23" s="384">
        <f>SUM(B11:B22)</f>
        <v>21092660.271576274</v>
      </c>
      <c r="C23" s="384">
        <f>SUM(C11:C22)</f>
        <v>22674172.499999993</v>
      </c>
      <c r="D23" s="389">
        <f>(C23/B23-1)*100</f>
        <v>7.4979268051593717</v>
      </c>
      <c r="E23" s="389">
        <f>B23/B$23*100</f>
        <v>100</v>
      </c>
      <c r="F23" s="369">
        <f>C23/C$23*100</f>
        <v>100</v>
      </c>
    </row>
    <row r="25" spans="1:6">
      <c r="C25" s="441"/>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C24" sqref="C24"/>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0" t="s">
        <v>438</v>
      </c>
      <c r="B2" s="540"/>
      <c r="C2" s="540"/>
      <c r="D2" s="540"/>
      <c r="E2" s="540"/>
      <c r="F2" s="540"/>
    </row>
    <row r="3" spans="1:9" ht="15.75">
      <c r="A3" s="541" t="s">
        <v>192</v>
      </c>
      <c r="B3" s="541"/>
      <c r="C3" s="541"/>
      <c r="D3" s="541"/>
      <c r="E3" s="541"/>
      <c r="F3" s="541"/>
    </row>
    <row r="4" spans="1:9" ht="9" customHeight="1"/>
    <row r="5" spans="1:9" ht="18" customHeight="1">
      <c r="A5" s="315"/>
      <c r="B5" s="303"/>
      <c r="C5" s="334"/>
      <c r="D5" s="315" t="s">
        <v>49</v>
      </c>
      <c r="E5" s="543" t="s">
        <v>11</v>
      </c>
      <c r="F5" s="544"/>
    </row>
    <row r="6" spans="1:9" ht="14.25">
      <c r="A6" s="313" t="s">
        <v>270</v>
      </c>
      <c r="B6" s="553" t="s">
        <v>261</v>
      </c>
      <c r="C6" s="554"/>
      <c r="D6" s="315" t="s">
        <v>13</v>
      </c>
      <c r="E6" s="543" t="s">
        <v>13</v>
      </c>
      <c r="F6" s="544"/>
    </row>
    <row r="7" spans="1:9" ht="15">
      <c r="A7" s="366" t="s">
        <v>34</v>
      </c>
      <c r="B7" s="555" t="s">
        <v>262</v>
      </c>
      <c r="C7" s="556"/>
      <c r="D7" s="306" t="s">
        <v>50</v>
      </c>
      <c r="E7" s="546" t="s">
        <v>17</v>
      </c>
      <c r="F7" s="547"/>
    </row>
    <row r="8" spans="1:9">
      <c r="A8" s="306"/>
      <c r="B8" s="303"/>
      <c r="C8" s="334"/>
      <c r="D8" s="306" t="s">
        <v>18</v>
      </c>
      <c r="E8" s="546" t="s">
        <v>18</v>
      </c>
      <c r="F8" s="547"/>
    </row>
    <row r="9" spans="1:9" ht="13.5" thickBot="1">
      <c r="A9" s="65" t="str">
        <f>' F4'!A10</f>
        <v>Janar - Maj / January - May</v>
      </c>
      <c r="B9" s="66">
        <v>2021</v>
      </c>
      <c r="C9" s="224">
        <v>2022</v>
      </c>
      <c r="D9" s="66" t="s">
        <v>474</v>
      </c>
      <c r="E9" s="66">
        <v>2021</v>
      </c>
      <c r="F9" s="224">
        <v>2022</v>
      </c>
    </row>
    <row r="10" spans="1:9" ht="15.75" thickBot="1">
      <c r="A10" s="545" t="s">
        <v>342</v>
      </c>
      <c r="B10" s="545"/>
      <c r="C10" s="545"/>
      <c r="D10" s="545"/>
      <c r="E10" s="545"/>
      <c r="F10" s="545"/>
    </row>
    <row r="11" spans="1:9" ht="15">
      <c r="A11" s="179" t="s">
        <v>319</v>
      </c>
      <c r="B11" s="149">
        <v>596453.07999999996</v>
      </c>
      <c r="C11" s="149">
        <v>872076.16</v>
      </c>
      <c r="D11" s="150">
        <f>(C11/B11-1)*100</f>
        <v>46.210354048301696</v>
      </c>
      <c r="E11" s="150">
        <f>B11/B$23*100</f>
        <v>4.9090945447179468</v>
      </c>
      <c r="F11" s="150">
        <f>C11/C$23*100</f>
        <v>7.6403687208697848</v>
      </c>
      <c r="I11" s="464"/>
    </row>
    <row r="12" spans="1:9" ht="15">
      <c r="A12" s="180" t="s">
        <v>41</v>
      </c>
      <c r="B12" s="149">
        <v>1538935.04</v>
      </c>
      <c r="C12" s="149">
        <v>1402938.67</v>
      </c>
      <c r="D12" s="150">
        <f>(C12/B12-1)*100</f>
        <v>-8.8370442198781873</v>
      </c>
      <c r="E12" s="150">
        <f>B12/B$23*100</f>
        <v>12.66617251693846</v>
      </c>
      <c r="F12" s="150">
        <f>C12/C$23*100</f>
        <v>12.291321817083793</v>
      </c>
      <c r="I12" s="464"/>
    </row>
    <row r="13" spans="1:9" ht="15">
      <c r="A13" s="180" t="s">
        <v>317</v>
      </c>
      <c r="B13" s="151">
        <v>1498100.08</v>
      </c>
      <c r="C13" s="151">
        <v>1443485.3499999999</v>
      </c>
      <c r="D13" s="150">
        <f t="shared" ref="D13:D22" si="0">(C13/B13-1)*100</f>
        <v>-3.6455995650170547</v>
      </c>
      <c r="E13" s="150">
        <f t="shared" ref="E13:F22" si="1">B13/B$23*100</f>
        <v>12.3300812365149</v>
      </c>
      <c r="F13" s="150">
        <f t="shared" si="1"/>
        <v>12.646556370918077</v>
      </c>
      <c r="I13" s="464"/>
    </row>
    <row r="14" spans="1:9" s="112" customFormat="1" ht="15">
      <c r="A14" s="180" t="s">
        <v>263</v>
      </c>
      <c r="B14" s="149">
        <v>1022434.5</v>
      </c>
      <c r="C14" s="149">
        <v>1023276.22</v>
      </c>
      <c r="D14" s="150">
        <f t="shared" si="0"/>
        <v>8.2325078036782351E-2</v>
      </c>
      <c r="E14" s="150">
        <f t="shared" si="1"/>
        <v>8.4151256730561652</v>
      </c>
      <c r="F14" s="150">
        <f t="shared" si="1"/>
        <v>8.9650514286480067</v>
      </c>
      <c r="I14" s="464"/>
    </row>
    <row r="15" spans="1:9" s="112" customFormat="1" ht="15">
      <c r="A15" s="181" t="s">
        <v>33</v>
      </c>
      <c r="B15" s="151">
        <v>187645.16999999998</v>
      </c>
      <c r="C15" s="151">
        <v>50553.49</v>
      </c>
      <c r="D15" s="150">
        <f t="shared" si="0"/>
        <v>-73.058997468466686</v>
      </c>
      <c r="E15" s="150">
        <f t="shared" si="1"/>
        <v>1.5444096296554823</v>
      </c>
      <c r="F15" s="150">
        <f t="shared" si="1"/>
        <v>0.44290547252983431</v>
      </c>
      <c r="I15" s="464"/>
    </row>
    <row r="16" spans="1:9" s="112" customFormat="1" ht="15">
      <c r="A16" s="180" t="s">
        <v>271</v>
      </c>
      <c r="B16" s="149">
        <v>1311336.5999999999</v>
      </c>
      <c r="C16" s="149">
        <v>861561</v>
      </c>
      <c r="D16" s="150">
        <f t="shared" si="0"/>
        <v>-34.29901979400254</v>
      </c>
      <c r="E16" s="150">
        <f t="shared" si="1"/>
        <v>10.792928337881968</v>
      </c>
      <c r="F16" s="150">
        <f t="shared" si="1"/>
        <v>7.5482440840044198</v>
      </c>
      <c r="I16" s="464"/>
    </row>
    <row r="17" spans="1:9" s="63" customFormat="1" ht="15">
      <c r="A17" s="180" t="s">
        <v>314</v>
      </c>
      <c r="B17" s="149">
        <v>728394.54</v>
      </c>
      <c r="C17" s="151">
        <v>947016.67</v>
      </c>
      <c r="D17" s="150">
        <f t="shared" si="0"/>
        <v>30.014246125458332</v>
      </c>
      <c r="E17" s="150">
        <f t="shared" si="1"/>
        <v>5.9950359594359695</v>
      </c>
      <c r="F17" s="150">
        <f t="shared" si="1"/>
        <v>8.2969319372407373</v>
      </c>
      <c r="I17" s="464"/>
    </row>
    <row r="18" spans="1:9" ht="15">
      <c r="A18" s="180" t="s">
        <v>306</v>
      </c>
      <c r="B18" s="151">
        <v>680477</v>
      </c>
      <c r="C18" s="149">
        <v>984856</v>
      </c>
      <c r="D18" s="150">
        <f t="shared" si="0"/>
        <v>44.730240698803939</v>
      </c>
      <c r="E18" s="150">
        <f t="shared" si="1"/>
        <v>5.6006516531124877</v>
      </c>
      <c r="F18" s="150">
        <f t="shared" si="1"/>
        <v>8.6284470578360182</v>
      </c>
      <c r="I18" s="464"/>
    </row>
    <row r="19" spans="1:9" ht="15">
      <c r="A19" s="180" t="s">
        <v>272</v>
      </c>
      <c r="B19" s="151">
        <v>1451983.3800000001</v>
      </c>
      <c r="C19" s="151">
        <v>1247323.3099999998</v>
      </c>
      <c r="D19" s="150">
        <f t="shared" si="0"/>
        <v>-14.095207480956173</v>
      </c>
      <c r="E19" s="150">
        <f t="shared" si="1"/>
        <v>11.950518705979567</v>
      </c>
      <c r="F19" s="150">
        <f t="shared" si="1"/>
        <v>10.927956111695295</v>
      </c>
      <c r="I19" s="464"/>
    </row>
    <row r="20" spans="1:9" ht="15">
      <c r="A20" s="180" t="s">
        <v>264</v>
      </c>
      <c r="B20" s="149">
        <v>510372.58</v>
      </c>
      <c r="C20" s="149">
        <v>511031.50999999995</v>
      </c>
      <c r="D20" s="150">
        <f t="shared" si="0"/>
        <v>0.12910764132350039</v>
      </c>
      <c r="E20" s="150">
        <f t="shared" si="1"/>
        <v>4.2006107978378182</v>
      </c>
      <c r="F20" s="150">
        <f t="shared" si="1"/>
        <v>4.4772112155695831</v>
      </c>
      <c r="I20" s="464"/>
    </row>
    <row r="21" spans="1:9" ht="15">
      <c r="A21" s="180" t="s">
        <v>265</v>
      </c>
      <c r="B21" s="149">
        <v>1178613.45</v>
      </c>
      <c r="C21" s="149">
        <v>907701.45000000007</v>
      </c>
      <c r="D21" s="150">
        <f t="shared" si="0"/>
        <v>-22.98565318425646</v>
      </c>
      <c r="E21" s="150">
        <f t="shared" si="1"/>
        <v>9.7005532400406054</v>
      </c>
      <c r="F21" s="150">
        <f t="shared" si="1"/>
        <v>7.9524863590677093</v>
      </c>
      <c r="I21" s="464"/>
    </row>
    <row r="22" spans="1:9" ht="15.75" thickBot="1">
      <c r="A22" s="238" t="s">
        <v>266</v>
      </c>
      <c r="B22" s="237">
        <v>1445215.73</v>
      </c>
      <c r="C22" s="237">
        <v>1162238.73</v>
      </c>
      <c r="D22" s="239">
        <f t="shared" si="0"/>
        <v>-19.580260173337582</v>
      </c>
      <c r="E22" s="239">
        <f t="shared" si="1"/>
        <v>11.894817704828627</v>
      </c>
      <c r="F22" s="239">
        <f t="shared" si="1"/>
        <v>10.182519424536753</v>
      </c>
      <c r="I22" s="464"/>
    </row>
    <row r="23" spans="1:9" ht="15" thickBot="1">
      <c r="A23" s="359" t="s">
        <v>8</v>
      </c>
      <c r="B23" s="384">
        <f>SUM(B11:B22)</f>
        <v>12149961.15</v>
      </c>
      <c r="C23" s="384">
        <f>SUM(C11:C22)</f>
        <v>11414058.559999999</v>
      </c>
      <c r="D23" s="391">
        <f>(C23/B23-1)*100</f>
        <v>-6.0568308072326822</v>
      </c>
      <c r="E23" s="389">
        <f>SUM(E11:E22)</f>
        <v>99.999999999999986</v>
      </c>
      <c r="F23" s="369">
        <f>SUM(F11:F22)</f>
        <v>100</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4" t="s">
        <v>53</v>
      </c>
      <c r="B1" s="574"/>
      <c r="C1" s="574"/>
      <c r="D1" s="574"/>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5" t="s">
        <v>42</v>
      </c>
      <c r="B2" s="575"/>
      <c r="C2" s="575"/>
      <c r="D2" s="575"/>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3" t="s">
        <v>10</v>
      </c>
      <c r="C6" s="573"/>
      <c r="D6" s="6" t="s">
        <v>49</v>
      </c>
      <c r="E6" s="573" t="s">
        <v>11</v>
      </c>
      <c r="F6" s="573"/>
    </row>
    <row r="7" spans="1:69" ht="12" customHeight="1">
      <c r="A7" s="6" t="s">
        <v>52</v>
      </c>
      <c r="B7" s="12"/>
      <c r="C7" s="12"/>
      <c r="D7" s="6" t="s">
        <v>13</v>
      </c>
      <c r="E7" s="576" t="s">
        <v>14</v>
      </c>
      <c r="F7" s="576"/>
    </row>
    <row r="8" spans="1:69" ht="12" customHeight="1">
      <c r="A8" s="7" t="s">
        <v>34</v>
      </c>
      <c r="B8" s="572" t="s">
        <v>16</v>
      </c>
      <c r="C8" s="572"/>
      <c r="D8" s="7" t="s">
        <v>50</v>
      </c>
      <c r="E8" s="572" t="s">
        <v>17</v>
      </c>
      <c r="F8" s="572"/>
    </row>
    <row r="9" spans="1:69" ht="12" customHeight="1">
      <c r="A9" s="7"/>
      <c r="B9" s="13"/>
      <c r="C9" s="13"/>
      <c r="D9" s="7" t="s">
        <v>18</v>
      </c>
      <c r="E9" s="572" t="s">
        <v>19</v>
      </c>
      <c r="F9" s="572"/>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U43"/>
  <sheetViews>
    <sheetView showGridLines="0" zoomScale="80" zoomScaleNormal="80" workbookViewId="0">
      <selection activeCell="L39" sqref="L39"/>
    </sheetView>
  </sheetViews>
  <sheetFormatPr defaultColWidth="9.140625" defaultRowHeight="12"/>
  <cols>
    <col min="1" max="1" width="46.7109375" style="282" bestFit="1" customWidth="1"/>
    <col min="2" max="4" width="12.140625" style="282" customWidth="1"/>
    <col min="5" max="5" width="18.28515625" style="282" bestFit="1" customWidth="1"/>
    <col min="6" max="6" width="16" style="282" customWidth="1"/>
    <col min="7" max="8" width="15.42578125" style="282" customWidth="1"/>
    <col min="9" max="9" width="11.28515625" style="282" customWidth="1"/>
    <col min="10" max="10" width="14.42578125" style="282" bestFit="1" customWidth="1"/>
    <col min="11" max="16384" width="9.140625" style="282"/>
  </cols>
  <sheetData>
    <row r="2" spans="1:47" s="281" customFormat="1" ht="15.75" customHeight="1">
      <c r="A2" s="469" t="s">
        <v>193</v>
      </c>
    </row>
    <row r="3" spans="1:47" s="281" customFormat="1" ht="17.25" customHeight="1">
      <c r="A3" s="470" t="s">
        <v>194</v>
      </c>
    </row>
    <row r="4" spans="1:47" ht="12" customHeight="1">
      <c r="A4" s="504" t="s">
        <v>279</v>
      </c>
    </row>
    <row r="5" spans="1:47" s="506" customFormat="1" ht="12.75" customHeight="1">
      <c r="A5" s="577" t="s">
        <v>461</v>
      </c>
      <c r="B5" s="579">
        <v>2021</v>
      </c>
      <c r="C5" s="580"/>
      <c r="D5" s="580"/>
      <c r="E5" s="580"/>
      <c r="F5" s="580"/>
      <c r="G5" s="580"/>
      <c r="H5" s="581"/>
      <c r="I5" s="579">
        <v>2022</v>
      </c>
      <c r="J5" s="580"/>
      <c r="K5" s="580"/>
      <c r="L5" s="580"/>
      <c r="M5" s="581"/>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row>
    <row r="6" spans="1:47" s="506" customFormat="1" thickBot="1">
      <c r="A6" s="578"/>
      <c r="B6" s="516" t="s">
        <v>460</v>
      </c>
      <c r="C6" s="517" t="s">
        <v>466</v>
      </c>
      <c r="D6" s="517" t="s">
        <v>467</v>
      </c>
      <c r="E6" s="517" t="s">
        <v>468</v>
      </c>
      <c r="F6" s="517" t="s">
        <v>469</v>
      </c>
      <c r="G6" s="517" t="s">
        <v>453</v>
      </c>
      <c r="H6" s="517" t="s">
        <v>454</v>
      </c>
      <c r="I6" s="517" t="s">
        <v>455</v>
      </c>
      <c r="J6" s="524" t="s">
        <v>456</v>
      </c>
      <c r="K6" s="525" t="s">
        <v>457</v>
      </c>
      <c r="L6" s="525" t="s">
        <v>458</v>
      </c>
      <c r="M6" s="525" t="s">
        <v>459</v>
      </c>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row>
    <row r="7" spans="1:47" s="506" customFormat="1" ht="11.25">
      <c r="A7" s="507"/>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row>
    <row r="8" spans="1:47" s="511" customFormat="1" ht="11.25">
      <c r="A8" s="508" t="s">
        <v>462</v>
      </c>
      <c r="B8" s="509">
        <v>42680</v>
      </c>
      <c r="C8" s="509">
        <v>40896</v>
      </c>
      <c r="D8" s="509">
        <v>39919</v>
      </c>
      <c r="E8" s="509">
        <v>36914</v>
      </c>
      <c r="F8" s="509">
        <v>32493</v>
      </c>
      <c r="G8" s="509">
        <v>35855</v>
      </c>
      <c r="H8" s="509">
        <v>36098</v>
      </c>
      <c r="I8" s="509">
        <v>30924</v>
      </c>
      <c r="J8" s="509">
        <v>28000</v>
      </c>
      <c r="K8" s="509">
        <v>30779</v>
      </c>
      <c r="L8" s="509">
        <v>23408</v>
      </c>
      <c r="M8" s="509">
        <v>32066</v>
      </c>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row>
    <row r="9" spans="1:47" s="511" customFormat="1" ht="11.25">
      <c r="A9" s="512" t="s">
        <v>463</v>
      </c>
      <c r="B9" s="513" t="e">
        <f>(B8/#REF!-1)*100</f>
        <v>#REF!</v>
      </c>
      <c r="C9" s="513">
        <f t="shared" ref="C9:M9" si="0">(C8/B8-1)*100</f>
        <v>-4.1799437675726363</v>
      </c>
      <c r="D9" s="513">
        <f t="shared" si="0"/>
        <v>-2.3889866979655672</v>
      </c>
      <c r="E9" s="513">
        <f t="shared" si="0"/>
        <v>-7.527743680953936</v>
      </c>
      <c r="F9" s="513">
        <f t="shared" si="0"/>
        <v>-11.976485886113675</v>
      </c>
      <c r="G9" s="513">
        <f t="shared" si="0"/>
        <v>10.346843935616912</v>
      </c>
      <c r="H9" s="513">
        <f t="shared" si="0"/>
        <v>0.67772974480546644</v>
      </c>
      <c r="I9" s="513">
        <f t="shared" si="0"/>
        <v>-14.333204055626346</v>
      </c>
      <c r="J9" s="513">
        <f t="shared" si="0"/>
        <v>-9.4554391411201699</v>
      </c>
      <c r="K9" s="513">
        <f t="shared" si="0"/>
        <v>9.925000000000006</v>
      </c>
      <c r="L9" s="513">
        <f t="shared" si="0"/>
        <v>-23.948146463497842</v>
      </c>
      <c r="M9" s="513">
        <f t="shared" si="0"/>
        <v>36.987354750512644</v>
      </c>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row>
    <row r="10" spans="1:47" s="511" customFormat="1" ht="11.25">
      <c r="A10" s="508" t="s">
        <v>464</v>
      </c>
      <c r="B10" s="514">
        <v>6506887.0763999997</v>
      </c>
      <c r="C10" s="514">
        <v>6112291.4605</v>
      </c>
      <c r="D10" s="514">
        <v>5823400.1454999996</v>
      </c>
      <c r="E10" s="514">
        <v>5519333.0543</v>
      </c>
      <c r="F10" s="514">
        <v>4786749.8488999996</v>
      </c>
      <c r="G10" s="514">
        <v>5351430.0999999996</v>
      </c>
      <c r="H10" s="514">
        <v>5395572.5999999996</v>
      </c>
      <c r="I10" s="514">
        <v>4535683.7799999993</v>
      </c>
      <c r="J10" s="514">
        <v>4307268.82</v>
      </c>
      <c r="K10" s="514">
        <v>4968029.8099999996</v>
      </c>
      <c r="L10" s="514">
        <v>3794280.42</v>
      </c>
      <c r="M10" s="514">
        <v>4958285.95</v>
      </c>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row>
    <row r="11" spans="1:47" s="511" customFormat="1" ht="11.25">
      <c r="A11" s="512" t="s">
        <v>465</v>
      </c>
      <c r="B11" s="513" t="e">
        <f>(B10/#REF!-1)*100</f>
        <v>#REF!</v>
      </c>
      <c r="C11" s="513">
        <f t="shared" ref="C11:M11" si="1">(C10/B10-1)*100</f>
        <v>-6.0642763777347337</v>
      </c>
      <c r="D11" s="513">
        <f t="shared" si="1"/>
        <v>-4.7263995322691654</v>
      </c>
      <c r="E11" s="513">
        <f t="shared" si="1"/>
        <v>-5.2214699935220104</v>
      </c>
      <c r="F11" s="513">
        <f t="shared" si="1"/>
        <v>-13.273038575363005</v>
      </c>
      <c r="G11" s="513">
        <f t="shared" si="1"/>
        <v>11.796736176421764</v>
      </c>
      <c r="H11" s="513">
        <f t="shared" si="1"/>
        <v>0.82487296246287478</v>
      </c>
      <c r="I11" s="513">
        <f t="shared" si="1"/>
        <v>-15.936933551779109</v>
      </c>
      <c r="J11" s="513">
        <f t="shared" si="1"/>
        <v>-5.035954248115571</v>
      </c>
      <c r="K11" s="513">
        <f t="shared" si="1"/>
        <v>15.340602539871174</v>
      </c>
      <c r="L11" s="513">
        <f t="shared" si="1"/>
        <v>-23.626053685052263</v>
      </c>
      <c r="M11" s="513">
        <f t="shared" si="1"/>
        <v>30.677899394689454</v>
      </c>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row>
    <row r="12" spans="1:47"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row>
    <row r="13" spans="1:47" ht="12" customHeight="1">
      <c r="A13" s="286"/>
    </row>
    <row r="14" spans="1:47" ht="12" customHeight="1">
      <c r="A14" s="286"/>
    </row>
    <row r="15" spans="1:47" ht="12" customHeight="1">
      <c r="A15" s="287" t="s">
        <v>364</v>
      </c>
    </row>
    <row r="16" spans="1:47"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H5"/>
    <mergeCell ref="I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B24" sqref="B2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0" t="s">
        <v>280</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1" t="s">
        <v>281</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3" t="s">
        <v>11</v>
      </c>
      <c r="F5" s="544"/>
    </row>
    <row r="6" spans="1:45" ht="12" customHeight="1">
      <c r="A6" s="313" t="s">
        <v>270</v>
      </c>
      <c r="B6" s="553" t="s">
        <v>261</v>
      </c>
      <c r="C6" s="554"/>
      <c r="D6" s="315" t="s">
        <v>13</v>
      </c>
      <c r="E6" s="543" t="s">
        <v>13</v>
      </c>
      <c r="F6" s="544"/>
    </row>
    <row r="7" spans="1:45" ht="12" customHeight="1">
      <c r="A7" s="366" t="s">
        <v>34</v>
      </c>
      <c r="B7" s="555" t="s">
        <v>262</v>
      </c>
      <c r="C7" s="556"/>
      <c r="D7" s="306" t="s">
        <v>50</v>
      </c>
      <c r="E7" s="546" t="s">
        <v>17</v>
      </c>
      <c r="F7" s="547"/>
    </row>
    <row r="8" spans="1:45" ht="12" customHeight="1">
      <c r="A8" s="306"/>
      <c r="B8" s="303"/>
      <c r="C8" s="334"/>
      <c r="D8" s="306" t="s">
        <v>18</v>
      </c>
      <c r="E8" s="546" t="s">
        <v>18</v>
      </c>
      <c r="F8" s="547"/>
    </row>
    <row r="9" spans="1:45" ht="12.75" thickBot="1">
      <c r="A9" s="65" t="str">
        <f>' F4'!A10</f>
        <v>Janar - Maj / January - May</v>
      </c>
      <c r="B9" s="66">
        <v>2021</v>
      </c>
      <c r="C9" s="224">
        <v>2022</v>
      </c>
      <c r="D9" s="66" t="s">
        <v>474</v>
      </c>
      <c r="E9" s="66">
        <v>2021</v>
      </c>
      <c r="F9" s="224">
        <v>2022</v>
      </c>
    </row>
    <row r="10" spans="1:45" ht="15.75" thickBot="1">
      <c r="A10" s="545" t="s">
        <v>330</v>
      </c>
      <c r="B10" s="545"/>
      <c r="C10" s="545"/>
      <c r="D10" s="545"/>
      <c r="E10" s="545"/>
      <c r="F10" s="545"/>
    </row>
    <row r="11" spans="1:45" ht="15">
      <c r="A11" s="179" t="s">
        <v>319</v>
      </c>
      <c r="B11" s="158">
        <v>82413.240000000005</v>
      </c>
      <c r="C11" s="149">
        <v>134662.66</v>
      </c>
      <c r="D11" s="150">
        <f>(C11/B11-1)*100</f>
        <v>63.399303315826437</v>
      </c>
      <c r="E11" s="150">
        <f>B11/B$23*100</f>
        <v>8.0153333840356868</v>
      </c>
      <c r="F11" s="150">
        <f>C11/C$23*100</f>
        <v>10.520307756140102</v>
      </c>
      <c r="I11" s="441"/>
    </row>
    <row r="12" spans="1:45" ht="15">
      <c r="A12" s="180" t="s">
        <v>41</v>
      </c>
      <c r="B12" s="158">
        <v>112243.22000000002</v>
      </c>
      <c r="C12" s="149">
        <v>139543.83000000002</v>
      </c>
      <c r="D12" s="150">
        <f>(C12/B12-1)*100</f>
        <v>24.322725238994391</v>
      </c>
      <c r="E12" s="150">
        <f>B12/B$23*100</f>
        <v>10.916532688165907</v>
      </c>
      <c r="F12" s="150">
        <f>C12/C$23*100</f>
        <v>10.90164145777676</v>
      </c>
      <c r="I12" s="441"/>
    </row>
    <row r="13" spans="1:45" ht="15">
      <c r="A13" s="180" t="s">
        <v>318</v>
      </c>
      <c r="B13" s="158">
        <v>109306.87000000001</v>
      </c>
      <c r="C13" s="151">
        <v>152822.13999999998</v>
      </c>
      <c r="D13" s="150">
        <f t="shared" ref="D13:D22" si="0">(C13/B13-1)*100</f>
        <v>39.810187593881309</v>
      </c>
      <c r="E13" s="150">
        <f t="shared" ref="E13:F22" si="1">B13/B$23*100</f>
        <v>10.630949641288813</v>
      </c>
      <c r="F13" s="150">
        <f t="shared" si="1"/>
        <v>11.938988467567242</v>
      </c>
      <c r="I13" s="441"/>
    </row>
    <row r="14" spans="1:45" ht="15">
      <c r="A14" s="180" t="s">
        <v>263</v>
      </c>
      <c r="B14" s="158">
        <v>93592.98</v>
      </c>
      <c r="C14" s="149">
        <v>129282.79999999999</v>
      </c>
      <c r="D14" s="150">
        <f t="shared" si="0"/>
        <v>38.133009548365692</v>
      </c>
      <c r="E14" s="150">
        <f t="shared" si="1"/>
        <v>9.1026507040056224</v>
      </c>
      <c r="F14" s="150">
        <f t="shared" si="1"/>
        <v>10.100014685403583</v>
      </c>
      <c r="I14" s="441"/>
    </row>
    <row r="15" spans="1:45" ht="15">
      <c r="A15" s="181" t="s">
        <v>33</v>
      </c>
      <c r="B15" s="158">
        <v>0</v>
      </c>
      <c r="C15" s="149">
        <v>0</v>
      </c>
      <c r="D15" s="150" t="e">
        <f t="shared" si="0"/>
        <v>#DIV/0!</v>
      </c>
      <c r="E15" s="150">
        <f t="shared" si="1"/>
        <v>0</v>
      </c>
      <c r="F15" s="150">
        <f t="shared" si="1"/>
        <v>0</v>
      </c>
      <c r="I15" s="441"/>
    </row>
    <row r="16" spans="1:45" ht="15">
      <c r="A16" s="180" t="s">
        <v>271</v>
      </c>
      <c r="B16" s="158">
        <v>78562.440340999994</v>
      </c>
      <c r="C16" s="149">
        <v>-185.273979</v>
      </c>
      <c r="D16" s="150">
        <f t="shared" si="0"/>
        <v>-100.23583022395412</v>
      </c>
      <c r="E16" s="150">
        <f t="shared" si="1"/>
        <v>7.6408129421501823</v>
      </c>
      <c r="F16" s="150">
        <f t="shared" si="1"/>
        <v>-1.4474237166298649E-2</v>
      </c>
      <c r="I16" s="441"/>
    </row>
    <row r="17" spans="1:9" ht="15">
      <c r="A17" s="180" t="s">
        <v>314</v>
      </c>
      <c r="B17" s="158">
        <v>111077.52549999999</v>
      </c>
      <c r="C17" s="149">
        <v>150912.41016949149</v>
      </c>
      <c r="D17" s="150">
        <f t="shared" si="0"/>
        <v>35.862236298639452</v>
      </c>
      <c r="E17" s="150">
        <f t="shared" si="1"/>
        <v>10.803159763603823</v>
      </c>
      <c r="F17" s="150">
        <f t="shared" si="1"/>
        <v>11.789793838944647</v>
      </c>
      <c r="I17" s="441"/>
    </row>
    <row r="18" spans="1:9" ht="15">
      <c r="A18" s="180" t="s">
        <v>306</v>
      </c>
      <c r="B18" s="158">
        <v>130298.77351016921</v>
      </c>
      <c r="C18" s="149">
        <v>172205.18542372892</v>
      </c>
      <c r="D18" s="150">
        <f t="shared" si="0"/>
        <v>32.161785398762113</v>
      </c>
      <c r="E18" s="150">
        <f t="shared" si="1"/>
        <v>12.672576751198763</v>
      </c>
      <c r="F18" s="150">
        <f t="shared" si="1"/>
        <v>13.453258296403769</v>
      </c>
      <c r="I18" s="441"/>
    </row>
    <row r="19" spans="1:9" ht="15">
      <c r="A19" s="180" t="s">
        <v>272</v>
      </c>
      <c r="B19" s="158">
        <v>102508.51745762711</v>
      </c>
      <c r="C19" s="149">
        <v>146629.02000000002</v>
      </c>
      <c r="D19" s="150">
        <f t="shared" si="0"/>
        <v>43.040816155214181</v>
      </c>
      <c r="E19" s="150">
        <f t="shared" si="1"/>
        <v>9.9697565843318809</v>
      </c>
      <c r="F19" s="150">
        <f t="shared" si="1"/>
        <v>11.455160743009401</v>
      </c>
      <c r="I19" s="441"/>
    </row>
    <row r="20" spans="1:9" ht="15">
      <c r="A20" s="180" t="s">
        <v>264</v>
      </c>
      <c r="B20" s="158">
        <v>42131.8</v>
      </c>
      <c r="C20" s="149">
        <v>61908.48000000001</v>
      </c>
      <c r="D20" s="150">
        <f t="shared" si="0"/>
        <v>46.940031045433628</v>
      </c>
      <c r="E20" s="150">
        <f t="shared" si="1"/>
        <v>4.0976476967719595</v>
      </c>
      <c r="F20" s="150">
        <f t="shared" si="1"/>
        <v>4.8365022814404863</v>
      </c>
      <c r="I20" s="441"/>
    </row>
    <row r="21" spans="1:9" ht="15">
      <c r="A21" s="180" t="s">
        <v>265</v>
      </c>
      <c r="B21" s="158">
        <v>76250.84</v>
      </c>
      <c r="C21" s="149">
        <v>94696.200000000012</v>
      </c>
      <c r="D21" s="150">
        <f t="shared" si="0"/>
        <v>24.190369574945024</v>
      </c>
      <c r="E21" s="150">
        <f t="shared" si="1"/>
        <v>7.4159916951786338</v>
      </c>
      <c r="F21" s="150">
        <f t="shared" si="1"/>
        <v>7.3979911531303078</v>
      </c>
      <c r="I21" s="441"/>
    </row>
    <row r="22" spans="1:9" ht="15.75" thickBot="1">
      <c r="A22" s="238" t="s">
        <v>266</v>
      </c>
      <c r="B22" s="458">
        <v>89808.58</v>
      </c>
      <c r="C22" s="237">
        <v>97548.41</v>
      </c>
      <c r="D22" s="239">
        <f t="shared" si="0"/>
        <v>8.618140939317831</v>
      </c>
      <c r="E22" s="239">
        <f t="shared" si="1"/>
        <v>8.7345881492687294</v>
      </c>
      <c r="F22" s="239">
        <f t="shared" si="1"/>
        <v>7.6208155573500092</v>
      </c>
      <c r="I22" s="441"/>
    </row>
    <row r="23" spans="1:9" ht="15" thickBot="1">
      <c r="A23" s="359" t="s">
        <v>8</v>
      </c>
      <c r="B23" s="384">
        <f>SUM(B11:B22)</f>
        <v>1028194.7868087963</v>
      </c>
      <c r="C23" s="384">
        <f>SUM(C11:C22)</f>
        <v>1280025.8616142203</v>
      </c>
      <c r="D23" s="389">
        <f>(C23/B23-1)*100</f>
        <v>24.492545385007336</v>
      </c>
      <c r="E23" s="389">
        <f>SUM(E11:E22)</f>
        <v>100</v>
      </c>
      <c r="F23" s="369">
        <f>SUM(F11:F22)</f>
        <v>100.00000000000001</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84" zoomScaleNormal="84" workbookViewId="0">
      <selection activeCell="C24" sqref="C24"/>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40" t="s">
        <v>282</v>
      </c>
      <c r="B2" s="540"/>
      <c r="C2" s="540"/>
      <c r="D2" s="540"/>
      <c r="E2" s="540"/>
      <c r="F2" s="540"/>
    </row>
    <row r="3" spans="1:9" ht="15.75">
      <c r="A3" s="541" t="s">
        <v>283</v>
      </c>
      <c r="B3" s="541"/>
      <c r="C3" s="541"/>
      <c r="D3" s="541"/>
      <c r="E3" s="541"/>
      <c r="F3" s="541"/>
    </row>
    <row r="5" spans="1:9">
      <c r="A5" s="315"/>
      <c r="B5" s="303"/>
      <c r="C5" s="334"/>
      <c r="D5" s="315" t="s">
        <v>49</v>
      </c>
      <c r="E5" s="543" t="s">
        <v>11</v>
      </c>
      <c r="F5" s="544"/>
    </row>
    <row r="6" spans="1:9" ht="14.25">
      <c r="A6" s="313" t="s">
        <v>270</v>
      </c>
      <c r="B6" s="553" t="s">
        <v>261</v>
      </c>
      <c r="C6" s="554"/>
      <c r="D6" s="315" t="s">
        <v>13</v>
      </c>
      <c r="E6" s="543" t="s">
        <v>13</v>
      </c>
      <c r="F6" s="544"/>
    </row>
    <row r="7" spans="1:9" ht="15">
      <c r="A7" s="366" t="s">
        <v>34</v>
      </c>
      <c r="B7" s="555" t="s">
        <v>262</v>
      </c>
      <c r="C7" s="556"/>
      <c r="D7" s="306" t="s">
        <v>50</v>
      </c>
      <c r="E7" s="546" t="s">
        <v>17</v>
      </c>
      <c r="F7" s="547"/>
    </row>
    <row r="8" spans="1:9">
      <c r="A8" s="306"/>
      <c r="B8" s="303"/>
      <c r="C8" s="334"/>
      <c r="D8" s="306" t="s">
        <v>18</v>
      </c>
      <c r="E8" s="546" t="s">
        <v>18</v>
      </c>
      <c r="F8" s="547"/>
    </row>
    <row r="9" spans="1:9" ht="13.5" thickBot="1">
      <c r="A9" s="65" t="str">
        <f>' F4'!A10</f>
        <v>Janar - Maj / January - May</v>
      </c>
      <c r="B9" s="66">
        <v>2021</v>
      </c>
      <c r="C9" s="224">
        <v>2022</v>
      </c>
      <c r="D9" s="66" t="s">
        <v>474</v>
      </c>
      <c r="E9" s="66">
        <v>2021</v>
      </c>
      <c r="F9" s="224">
        <v>2022</v>
      </c>
    </row>
    <row r="10" spans="1:9" ht="15.75" thickBot="1">
      <c r="A10" s="545" t="s">
        <v>342</v>
      </c>
      <c r="B10" s="545"/>
      <c r="C10" s="545"/>
      <c r="D10" s="545"/>
      <c r="E10" s="545"/>
      <c r="F10" s="545"/>
    </row>
    <row r="11" spans="1:9" ht="15">
      <c r="A11" s="179" t="s">
        <v>319</v>
      </c>
      <c r="B11" s="149">
        <v>0</v>
      </c>
      <c r="C11" s="149">
        <v>6658.35</v>
      </c>
      <c r="D11" s="150" t="e">
        <f>(C11/B11-1)*100</f>
        <v>#DIV/0!</v>
      </c>
      <c r="E11" s="150">
        <f>B11/B$23*100</f>
        <v>0</v>
      </c>
      <c r="F11" s="150">
        <f>C11/C$23*100</f>
        <v>4.9998370520263595</v>
      </c>
      <c r="I11" s="464"/>
    </row>
    <row r="12" spans="1:9" ht="15">
      <c r="A12" s="180" t="s">
        <v>41</v>
      </c>
      <c r="B12" s="149">
        <v>1774.4</v>
      </c>
      <c r="C12" s="149">
        <v>26472.760000000002</v>
      </c>
      <c r="D12" s="150">
        <f>(C12/B12-1)*100</f>
        <v>1391.9274120829577</v>
      </c>
      <c r="E12" s="150">
        <f>B12/B$23*100</f>
        <v>2.5873489078789178</v>
      </c>
      <c r="F12" s="150">
        <f>C12/C$23*100</f>
        <v>19.878721652872159</v>
      </c>
      <c r="I12" s="464"/>
    </row>
    <row r="13" spans="1:9" ht="15">
      <c r="A13" s="180" t="s">
        <v>318</v>
      </c>
      <c r="B13" s="149">
        <v>28564.34</v>
      </c>
      <c r="C13" s="149">
        <v>0</v>
      </c>
      <c r="D13" s="150">
        <f t="shared" ref="D13:D22" si="0">(C13/B13-1)*100</f>
        <v>-100</v>
      </c>
      <c r="E13" s="150">
        <f t="shared" ref="E13:F22" si="1">B13/B$23*100</f>
        <v>41.651213876962402</v>
      </c>
      <c r="F13" s="150">
        <f t="shared" si="1"/>
        <v>0</v>
      </c>
      <c r="I13" s="464"/>
    </row>
    <row r="14" spans="1:9" ht="15">
      <c r="A14" s="180" t="s">
        <v>263</v>
      </c>
      <c r="B14" s="149">
        <v>0</v>
      </c>
      <c r="C14" s="149">
        <v>0</v>
      </c>
      <c r="D14" s="150" t="e">
        <f t="shared" si="0"/>
        <v>#DIV/0!</v>
      </c>
      <c r="E14" s="150">
        <f t="shared" si="1"/>
        <v>0</v>
      </c>
      <c r="F14" s="150">
        <f t="shared" si="1"/>
        <v>0</v>
      </c>
      <c r="I14" s="464"/>
    </row>
    <row r="15" spans="1:9" ht="15">
      <c r="A15" s="181" t="s">
        <v>33</v>
      </c>
      <c r="B15" s="149">
        <v>3573.32</v>
      </c>
      <c r="C15" s="151">
        <v>0</v>
      </c>
      <c r="D15" s="150">
        <f t="shared" si="0"/>
        <v>-100</v>
      </c>
      <c r="E15" s="150">
        <f t="shared" si="1"/>
        <v>5.2104517580601302</v>
      </c>
      <c r="F15" s="150">
        <f t="shared" si="1"/>
        <v>0</v>
      </c>
      <c r="I15" s="464"/>
    </row>
    <row r="16" spans="1:9" ht="15">
      <c r="A16" s="180" t="s">
        <v>271</v>
      </c>
      <c r="B16" s="149">
        <v>1172.5999999999999</v>
      </c>
      <c r="C16" s="151">
        <v>0</v>
      </c>
      <c r="D16" s="150">
        <f t="shared" si="0"/>
        <v>-100</v>
      </c>
      <c r="E16" s="150">
        <f t="shared" si="1"/>
        <v>1.7098316779637166</v>
      </c>
      <c r="F16" s="150">
        <f t="shared" si="1"/>
        <v>0</v>
      </c>
      <c r="I16" s="464"/>
    </row>
    <row r="17" spans="1:9" s="63" customFormat="1" ht="15">
      <c r="A17" s="180" t="s">
        <v>314</v>
      </c>
      <c r="B17" s="149">
        <v>494.18</v>
      </c>
      <c r="C17" s="149">
        <v>4014</v>
      </c>
      <c r="D17" s="150">
        <f t="shared" si="0"/>
        <v>712.25464405682146</v>
      </c>
      <c r="E17" s="150">
        <f t="shared" si="1"/>
        <v>0.72059066912511471</v>
      </c>
      <c r="F17" s="150">
        <f t="shared" si="1"/>
        <v>3.0141620561901683</v>
      </c>
      <c r="I17" s="464"/>
    </row>
    <row r="18" spans="1:9" ht="15">
      <c r="A18" s="180" t="s">
        <v>306</v>
      </c>
      <c r="B18" s="149">
        <v>912</v>
      </c>
      <c r="C18" s="151">
        <v>18183</v>
      </c>
      <c r="D18" s="150">
        <f t="shared" si="0"/>
        <v>1893.75</v>
      </c>
      <c r="E18" s="150">
        <f t="shared" si="1"/>
        <v>1.3298366794328071</v>
      </c>
      <c r="F18" s="150">
        <f t="shared" si="1"/>
        <v>13.653838731366674</v>
      </c>
      <c r="I18" s="464"/>
    </row>
    <row r="19" spans="1:9" ht="15">
      <c r="A19" s="180" t="s">
        <v>272</v>
      </c>
      <c r="B19" s="149">
        <v>9662.0300000000007</v>
      </c>
      <c r="C19" s="151">
        <v>4831.09</v>
      </c>
      <c r="D19" s="150">
        <f t="shared" si="0"/>
        <v>-49.999223765606196</v>
      </c>
      <c r="E19" s="150">
        <f t="shared" si="1"/>
        <v>14.088730144495795</v>
      </c>
      <c r="F19" s="150">
        <f t="shared" si="1"/>
        <v>3.6277250044942102</v>
      </c>
      <c r="I19" s="464"/>
    </row>
    <row r="20" spans="1:9" ht="15">
      <c r="A20" s="180" t="s">
        <v>264</v>
      </c>
      <c r="B20" s="149">
        <v>18455.87</v>
      </c>
      <c r="C20" s="151">
        <v>1638.58</v>
      </c>
      <c r="D20" s="150">
        <f t="shared" si="0"/>
        <v>-91.121632304518826</v>
      </c>
      <c r="E20" s="150">
        <f t="shared" si="1"/>
        <v>26.911505347416181</v>
      </c>
      <c r="F20" s="150">
        <f t="shared" si="1"/>
        <v>1.2304299108201511</v>
      </c>
      <c r="I20" s="464"/>
    </row>
    <row r="21" spans="1:9" ht="17.25" customHeight="1">
      <c r="A21" s="180" t="s">
        <v>265</v>
      </c>
      <c r="B21" s="149">
        <v>3037.29</v>
      </c>
      <c r="C21" s="149">
        <v>13500</v>
      </c>
      <c r="D21" s="150">
        <f t="shared" si="0"/>
        <v>344.47517359224838</v>
      </c>
      <c r="E21" s="150">
        <f t="shared" si="1"/>
        <v>4.4288373334149895</v>
      </c>
      <c r="F21" s="150">
        <f t="shared" si="1"/>
        <v>10.137316332478145</v>
      </c>
      <c r="I21" s="464"/>
    </row>
    <row r="22" spans="1:9" ht="17.25" customHeight="1" thickBot="1">
      <c r="A22" s="238" t="s">
        <v>266</v>
      </c>
      <c r="B22" s="168">
        <v>933.82</v>
      </c>
      <c r="C22" s="168">
        <v>57873.56</v>
      </c>
      <c r="D22" s="239">
        <f t="shared" si="0"/>
        <v>6097.5070141997376</v>
      </c>
      <c r="E22" s="239">
        <f t="shared" si="1"/>
        <v>1.3616536052499386</v>
      </c>
      <c r="F22" s="239">
        <f t="shared" si="1"/>
        <v>43.457969259752133</v>
      </c>
      <c r="I22" s="464"/>
    </row>
    <row r="23" spans="1:9" ht="15" thickBot="1">
      <c r="A23" s="359" t="s">
        <v>8</v>
      </c>
      <c r="B23" s="384">
        <f>SUM(B11:B22)</f>
        <v>68579.850000000006</v>
      </c>
      <c r="C23" s="384">
        <f>SUM(C11:C22)</f>
        <v>133171.34</v>
      </c>
      <c r="D23" s="389">
        <f>(C23/B23-1)*100</f>
        <v>94.184355900457618</v>
      </c>
      <c r="E23" s="389">
        <f>SUM(E11:E22)</f>
        <v>100</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M38" sqref="M38"/>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0" t="s">
        <v>242</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1" t="s">
        <v>243</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43" t="s">
        <v>11</v>
      </c>
      <c r="F5" s="544"/>
    </row>
    <row r="6" spans="1:45" ht="12" customHeight="1">
      <c r="A6" s="313" t="s">
        <v>270</v>
      </c>
      <c r="B6" s="553" t="s">
        <v>261</v>
      </c>
      <c r="C6" s="554"/>
      <c r="D6" s="315" t="s">
        <v>13</v>
      </c>
      <c r="E6" s="543" t="s">
        <v>13</v>
      </c>
      <c r="F6" s="544"/>
    </row>
    <row r="7" spans="1:45" ht="12" customHeight="1">
      <c r="A7" s="366" t="s">
        <v>34</v>
      </c>
      <c r="B7" s="555" t="s">
        <v>262</v>
      </c>
      <c r="C7" s="556"/>
      <c r="D7" s="306" t="s">
        <v>50</v>
      </c>
      <c r="E7" s="546" t="s">
        <v>17</v>
      </c>
      <c r="F7" s="547"/>
    </row>
    <row r="8" spans="1:45" ht="12" customHeight="1">
      <c r="A8" s="306"/>
      <c r="B8" s="303"/>
      <c r="C8" s="334"/>
      <c r="D8" s="306" t="s">
        <v>18</v>
      </c>
      <c r="E8" s="546" t="s">
        <v>18</v>
      </c>
      <c r="F8" s="547"/>
    </row>
    <row r="9" spans="1:45" ht="12.75" thickBot="1">
      <c r="A9" s="65" t="str">
        <f>' F4'!A10</f>
        <v>Janar - Maj / January - May</v>
      </c>
      <c r="B9" s="66">
        <v>2021</v>
      </c>
      <c r="C9" s="224">
        <v>2022</v>
      </c>
      <c r="D9" s="66" t="s">
        <v>474</v>
      </c>
      <c r="E9" s="66">
        <v>2021</v>
      </c>
      <c r="F9" s="224">
        <v>2022</v>
      </c>
    </row>
    <row r="10" spans="1:45" ht="15.75" thickBot="1">
      <c r="A10" s="545" t="s">
        <v>343</v>
      </c>
      <c r="B10" s="545"/>
      <c r="C10" s="545"/>
      <c r="D10" s="545"/>
      <c r="E10" s="545"/>
      <c r="F10" s="545"/>
    </row>
    <row r="11" spans="1:45" ht="15">
      <c r="A11" s="179" t="s">
        <v>319</v>
      </c>
      <c r="B11" s="151">
        <v>29146.149999999998</v>
      </c>
      <c r="C11" s="151">
        <v>34973.469999999994</v>
      </c>
      <c r="D11" s="150">
        <f>(C11/B11-1)*100</f>
        <v>19.993446818876581</v>
      </c>
      <c r="E11" s="150">
        <f>B11/B$23*100</f>
        <v>1.2399888623655522</v>
      </c>
      <c r="F11" s="150">
        <f>C11/C$23*100</f>
        <v>1.4334245932950607</v>
      </c>
      <c r="I11" s="441"/>
    </row>
    <row r="12" spans="1:45" ht="15">
      <c r="A12" s="180" t="s">
        <v>41</v>
      </c>
      <c r="B12" s="149">
        <v>147084.00999999998</v>
      </c>
      <c r="C12" s="149">
        <v>260354.21</v>
      </c>
      <c r="D12" s="150">
        <f>(C12/B12-1)*100</f>
        <v>77.010546557712175</v>
      </c>
      <c r="E12" s="150">
        <f>B12/B$23*100</f>
        <v>6.257517175752664</v>
      </c>
      <c r="F12" s="150">
        <f>C12/C$23*100</f>
        <v>10.670892181470894</v>
      </c>
      <c r="I12" s="441"/>
    </row>
    <row r="13" spans="1:45" ht="15">
      <c r="A13" s="180" t="s">
        <v>317</v>
      </c>
      <c r="B13" s="149">
        <v>44383.61</v>
      </c>
      <c r="C13" s="149">
        <v>40556.199999999997</v>
      </c>
      <c r="D13" s="150">
        <f t="shared" ref="D13:D22" si="0">(C13/B13-1)*100</f>
        <v>-8.6234760984967291</v>
      </c>
      <c r="E13" s="150">
        <f t="shared" ref="E13:F22" si="1">B13/B$23*100</f>
        <v>1.8882487763075519</v>
      </c>
      <c r="F13" s="150">
        <f t="shared" si="1"/>
        <v>1.6622386766481319</v>
      </c>
      <c r="I13" s="441"/>
    </row>
    <row r="14" spans="1:45" ht="15">
      <c r="A14" s="180" t="s">
        <v>263</v>
      </c>
      <c r="B14" s="149">
        <v>340220.18</v>
      </c>
      <c r="C14" s="149">
        <v>406479.42</v>
      </c>
      <c r="D14" s="150">
        <f t="shared" si="0"/>
        <v>19.475399724966348</v>
      </c>
      <c r="E14" s="150">
        <f t="shared" si="1"/>
        <v>14.474269636024086</v>
      </c>
      <c r="F14" s="150">
        <f t="shared" si="1"/>
        <v>16.659988193802679</v>
      </c>
      <c r="I14" s="441"/>
    </row>
    <row r="15" spans="1:45" ht="15">
      <c r="A15" s="181" t="s">
        <v>33</v>
      </c>
      <c r="B15" s="149">
        <v>0</v>
      </c>
      <c r="C15" s="149">
        <v>0</v>
      </c>
      <c r="D15" s="150" t="e">
        <f t="shared" si="0"/>
        <v>#DIV/0!</v>
      </c>
      <c r="E15" s="150">
        <f t="shared" si="1"/>
        <v>0</v>
      </c>
      <c r="F15" s="150">
        <f t="shared" si="1"/>
        <v>0</v>
      </c>
      <c r="I15" s="441"/>
    </row>
    <row r="16" spans="1:45" ht="15">
      <c r="A16" s="180" t="s">
        <v>271</v>
      </c>
      <c r="B16" s="149">
        <v>11873.119999999999</v>
      </c>
      <c r="C16" s="149">
        <v>0</v>
      </c>
      <c r="D16" s="150">
        <f t="shared" si="0"/>
        <v>-100</v>
      </c>
      <c r="E16" s="150">
        <f t="shared" si="1"/>
        <v>0.50512800357953569</v>
      </c>
      <c r="F16" s="150">
        <f t="shared" si="1"/>
        <v>0</v>
      </c>
      <c r="I16" s="441"/>
    </row>
    <row r="17" spans="1:9" ht="15">
      <c r="A17" s="180" t="s">
        <v>314</v>
      </c>
      <c r="B17" s="149">
        <v>77852.819999999992</v>
      </c>
      <c r="C17" s="149">
        <v>53901.880000000005</v>
      </c>
      <c r="D17" s="150">
        <f t="shared" si="0"/>
        <v>-30.764383358239289</v>
      </c>
      <c r="E17" s="150">
        <f t="shared" si="1"/>
        <v>3.3121571701150958</v>
      </c>
      <c r="F17" s="150">
        <f t="shared" si="1"/>
        <v>2.2092254619527081</v>
      </c>
      <c r="I17" s="441"/>
    </row>
    <row r="18" spans="1:9" ht="15">
      <c r="A18" s="180" t="s">
        <v>306</v>
      </c>
      <c r="B18" s="149">
        <v>117502.13</v>
      </c>
      <c r="C18" s="149">
        <v>232421.74000000002</v>
      </c>
      <c r="D18" s="150">
        <f t="shared" si="0"/>
        <v>97.802150480165778</v>
      </c>
      <c r="E18" s="150">
        <f t="shared" si="1"/>
        <v>4.9989906901676289</v>
      </c>
      <c r="F18" s="150">
        <f t="shared" si="1"/>
        <v>9.5260504071351928</v>
      </c>
      <c r="I18" s="441"/>
    </row>
    <row r="19" spans="1:9" ht="15">
      <c r="A19" s="180" t="s">
        <v>272</v>
      </c>
      <c r="B19" s="149">
        <v>981290.62</v>
      </c>
      <c r="C19" s="149">
        <v>992597.16</v>
      </c>
      <c r="D19" s="150">
        <f t="shared" si="0"/>
        <v>1.1522111563646797</v>
      </c>
      <c r="E19" s="150">
        <f t="shared" si="1"/>
        <v>41.74786170879473</v>
      </c>
      <c r="F19" s="150">
        <f t="shared" si="1"/>
        <v>40.682642596769284</v>
      </c>
      <c r="I19" s="441"/>
    </row>
    <row r="20" spans="1:9" ht="15">
      <c r="A20" s="180" t="s">
        <v>264</v>
      </c>
      <c r="B20" s="149">
        <v>57350.93</v>
      </c>
      <c r="C20" s="149">
        <v>63625.780000000006</v>
      </c>
      <c r="D20" s="150">
        <f t="shared" si="0"/>
        <v>10.941147772145987</v>
      </c>
      <c r="E20" s="150">
        <f t="shared" si="1"/>
        <v>2.4399282391089878</v>
      </c>
      <c r="F20" s="150">
        <f t="shared" si="1"/>
        <v>2.6077697700451519</v>
      </c>
      <c r="I20" s="441"/>
    </row>
    <row r="21" spans="1:9" ht="15">
      <c r="A21" s="180" t="s">
        <v>265</v>
      </c>
      <c r="B21" s="149">
        <v>455432.92999999993</v>
      </c>
      <c r="C21" s="149">
        <v>248715.86999999997</v>
      </c>
      <c r="D21" s="150">
        <f t="shared" si="0"/>
        <v>-45.38913336811197</v>
      </c>
      <c r="E21" s="150">
        <f t="shared" si="1"/>
        <v>19.375861331754287</v>
      </c>
      <c r="F21" s="150">
        <f t="shared" si="1"/>
        <v>10.193882528693241</v>
      </c>
      <c r="I21" s="441"/>
    </row>
    <row r="22" spans="1:9" ht="15.75" thickBot="1">
      <c r="A22" s="238" t="s">
        <v>266</v>
      </c>
      <c r="B22" s="237">
        <v>88380.58</v>
      </c>
      <c r="C22" s="237">
        <v>106228.45999999999</v>
      </c>
      <c r="D22" s="239">
        <f t="shared" si="0"/>
        <v>20.194345861952922</v>
      </c>
      <c r="E22" s="239">
        <f t="shared" si="1"/>
        <v>3.7600484060298762</v>
      </c>
      <c r="F22" s="239">
        <f t="shared" si="1"/>
        <v>4.3538855901876659</v>
      </c>
      <c r="I22" s="441"/>
    </row>
    <row r="23" spans="1:9" ht="15" thickBot="1">
      <c r="A23" s="359" t="s">
        <v>8</v>
      </c>
      <c r="B23" s="384">
        <f>SUM(B11:B22)</f>
        <v>2350517.08</v>
      </c>
      <c r="C23" s="384">
        <f>SUM(C11:C22)</f>
        <v>2439854.19</v>
      </c>
      <c r="D23" s="389">
        <f>(C23/B23-1)*100</f>
        <v>3.8007428561208201</v>
      </c>
      <c r="E23" s="389">
        <f>SUM(E11:E22)</f>
        <v>100</v>
      </c>
      <c r="F23" s="369">
        <f>SUM(F11:F22)</f>
        <v>100</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K30" sqref="K30"/>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0" t="s">
        <v>247</v>
      </c>
      <c r="B2" s="540"/>
      <c r="C2" s="540"/>
      <c r="D2" s="540"/>
      <c r="E2" s="540"/>
      <c r="F2" s="540"/>
    </row>
    <row r="3" spans="1:9" ht="15.75">
      <c r="A3" s="541" t="s">
        <v>248</v>
      </c>
      <c r="B3" s="541"/>
      <c r="C3" s="541"/>
      <c r="D3" s="541"/>
      <c r="E3" s="541"/>
      <c r="F3" s="541"/>
    </row>
    <row r="5" spans="1:9">
      <c r="A5" s="315"/>
      <c r="B5" s="303"/>
      <c r="C5" s="334"/>
      <c r="D5" s="315" t="s">
        <v>49</v>
      </c>
      <c r="E5" s="543" t="s">
        <v>11</v>
      </c>
      <c r="F5" s="544"/>
    </row>
    <row r="6" spans="1:9" ht="14.25">
      <c r="A6" s="313" t="s">
        <v>270</v>
      </c>
      <c r="B6" s="553" t="s">
        <v>261</v>
      </c>
      <c r="C6" s="554"/>
      <c r="D6" s="315" t="s">
        <v>13</v>
      </c>
      <c r="E6" s="543" t="s">
        <v>13</v>
      </c>
      <c r="F6" s="544"/>
    </row>
    <row r="7" spans="1:9" ht="15">
      <c r="A7" s="366" t="s">
        <v>34</v>
      </c>
      <c r="B7" s="555" t="s">
        <v>262</v>
      </c>
      <c r="C7" s="556"/>
      <c r="D7" s="306" t="s">
        <v>50</v>
      </c>
      <c r="E7" s="546" t="s">
        <v>17</v>
      </c>
      <c r="F7" s="547"/>
    </row>
    <row r="8" spans="1:9">
      <c r="A8" s="306"/>
      <c r="B8" s="303"/>
      <c r="C8" s="334"/>
      <c r="D8" s="306" t="s">
        <v>18</v>
      </c>
      <c r="E8" s="546" t="s">
        <v>18</v>
      </c>
      <c r="F8" s="547"/>
    </row>
    <row r="9" spans="1:9" ht="13.5" thickBot="1">
      <c r="A9" s="65" t="str">
        <f>' F4'!A10</f>
        <v>Janar - Maj / January - May</v>
      </c>
      <c r="B9" s="66">
        <v>2021</v>
      </c>
      <c r="C9" s="224">
        <v>2022</v>
      </c>
      <c r="D9" s="66" t="s">
        <v>474</v>
      </c>
      <c r="E9" s="66">
        <v>2021</v>
      </c>
      <c r="F9" s="224">
        <v>2022</v>
      </c>
    </row>
    <row r="10" spans="1:9" ht="15.75" thickBot="1">
      <c r="A10" s="545" t="s">
        <v>326</v>
      </c>
      <c r="B10" s="545"/>
      <c r="C10" s="545"/>
      <c r="D10" s="545"/>
      <c r="E10" s="545"/>
      <c r="F10" s="545"/>
    </row>
    <row r="11" spans="1:9" ht="15">
      <c r="A11" s="179" t="s">
        <v>319</v>
      </c>
      <c r="B11" s="151">
        <v>37700</v>
      </c>
      <c r="C11" s="149">
        <v>0</v>
      </c>
      <c r="D11" s="150">
        <f>(C11/B11-1)*100</f>
        <v>-100</v>
      </c>
      <c r="E11" s="150">
        <f>B11/B$23*100</f>
        <v>4.7144301466324094</v>
      </c>
      <c r="F11" s="150">
        <f>C11/C$23*100</f>
        <v>0</v>
      </c>
      <c r="I11" s="464"/>
    </row>
    <row r="12" spans="1:9" ht="15">
      <c r="A12" s="180" t="s">
        <v>41</v>
      </c>
      <c r="B12" s="151">
        <v>8745.7900000000009</v>
      </c>
      <c r="C12" s="151">
        <v>2252.35</v>
      </c>
      <c r="D12" s="150">
        <f>(C12/B12-1)*100</f>
        <v>-74.246466013933571</v>
      </c>
      <c r="E12" s="150">
        <f>B12/B$23*100</f>
        <v>1.0936715127882297</v>
      </c>
      <c r="F12" s="150">
        <f>C12/C$23*100</f>
        <v>0.21609886925032587</v>
      </c>
      <c r="I12" s="464"/>
    </row>
    <row r="13" spans="1:9" ht="15">
      <c r="A13" s="180" t="s">
        <v>317</v>
      </c>
      <c r="B13" s="149">
        <v>5000</v>
      </c>
      <c r="C13" s="149">
        <v>21000</v>
      </c>
      <c r="D13" s="150">
        <f t="shared" ref="D13:D22" si="0">(C13/B13-1)*100</f>
        <v>320</v>
      </c>
      <c r="E13" s="150">
        <f t="shared" ref="E13:F22" si="1">B13/B$23*100</f>
        <v>0.62525598761703038</v>
      </c>
      <c r="F13" s="150">
        <f t="shared" si="1"/>
        <v>2.0148184137708811</v>
      </c>
      <c r="I13" s="464"/>
    </row>
    <row r="14" spans="1:9" ht="15">
      <c r="A14" s="180" t="s">
        <v>263</v>
      </c>
      <c r="B14" s="149">
        <v>41269.730000000003</v>
      </c>
      <c r="C14" s="149">
        <v>77846.899999999994</v>
      </c>
      <c r="D14" s="150">
        <f t="shared" si="0"/>
        <v>88.629535497324525</v>
      </c>
      <c r="E14" s="150">
        <f t="shared" si="1"/>
        <v>5.1608291579676377</v>
      </c>
      <c r="F14" s="150">
        <f t="shared" si="1"/>
        <v>7.4689222654752561</v>
      </c>
      <c r="I14" s="464"/>
    </row>
    <row r="15" spans="1:9" ht="15">
      <c r="A15" s="181" t="s">
        <v>33</v>
      </c>
      <c r="B15" s="149">
        <v>0</v>
      </c>
      <c r="C15" s="149">
        <v>0</v>
      </c>
      <c r="D15" s="150" t="e">
        <f t="shared" si="0"/>
        <v>#DIV/0!</v>
      </c>
      <c r="E15" s="150">
        <f t="shared" si="1"/>
        <v>0</v>
      </c>
      <c r="F15" s="150">
        <f t="shared" si="1"/>
        <v>0</v>
      </c>
      <c r="I15" s="464"/>
    </row>
    <row r="16" spans="1:9" ht="15">
      <c r="A16" s="180" t="s">
        <v>271</v>
      </c>
      <c r="B16" s="149">
        <v>4046.2</v>
      </c>
      <c r="C16" s="149">
        <v>0</v>
      </c>
      <c r="D16" s="150">
        <f t="shared" si="0"/>
        <v>-100</v>
      </c>
      <c r="E16" s="150">
        <f t="shared" si="1"/>
        <v>0.50598215541920566</v>
      </c>
      <c r="F16" s="150">
        <f t="shared" si="1"/>
        <v>0</v>
      </c>
      <c r="I16" s="464"/>
    </row>
    <row r="17" spans="1:9" s="63" customFormat="1" ht="15">
      <c r="A17" s="180" t="s">
        <v>314</v>
      </c>
      <c r="B17" s="149">
        <v>31613.960000000003</v>
      </c>
      <c r="C17" s="149">
        <v>32194.240000000002</v>
      </c>
      <c r="D17" s="150">
        <f t="shared" si="0"/>
        <v>1.8355182330843656</v>
      </c>
      <c r="E17" s="150">
        <f t="shared" si="1"/>
        <v>3.9533635564570591</v>
      </c>
      <c r="F17" s="150">
        <f t="shared" si="1"/>
        <v>3.0888355985409071</v>
      </c>
      <c r="I17" s="464"/>
    </row>
    <row r="18" spans="1:9" ht="15">
      <c r="A18" s="180" t="s">
        <v>306</v>
      </c>
      <c r="B18" s="149">
        <v>184490</v>
      </c>
      <c r="C18" s="149">
        <v>24936</v>
      </c>
      <c r="D18" s="150">
        <f t="shared" si="0"/>
        <v>-86.483820261260774</v>
      </c>
      <c r="E18" s="150">
        <f t="shared" si="1"/>
        <v>23.070695431093185</v>
      </c>
      <c r="F18" s="150">
        <f t="shared" si="1"/>
        <v>2.3924529507519372</v>
      </c>
      <c r="I18" s="464"/>
    </row>
    <row r="19" spans="1:9" ht="15">
      <c r="A19" s="180" t="s">
        <v>272</v>
      </c>
      <c r="B19" s="149">
        <v>365927.99</v>
      </c>
      <c r="C19" s="149">
        <v>160587.62</v>
      </c>
      <c r="D19" s="150">
        <f t="shared" si="0"/>
        <v>-56.114966772560912</v>
      </c>
      <c r="E19" s="150">
        <f t="shared" si="1"/>
        <v>45.75973335683296</v>
      </c>
      <c r="F19" s="150">
        <f t="shared" si="1"/>
        <v>15.407375895220998</v>
      </c>
      <c r="I19" s="464"/>
    </row>
    <row r="20" spans="1:9" ht="15">
      <c r="A20" s="180" t="s">
        <v>264</v>
      </c>
      <c r="B20" s="149">
        <v>0</v>
      </c>
      <c r="C20" s="149">
        <v>8212.0499999999993</v>
      </c>
      <c r="D20" s="150" t="e">
        <f t="shared" si="0"/>
        <v>#DIV/0!</v>
      </c>
      <c r="E20" s="150">
        <f t="shared" si="1"/>
        <v>0</v>
      </c>
      <c r="F20" s="150">
        <f t="shared" si="1"/>
        <v>0.7878947407051029</v>
      </c>
      <c r="I20" s="464"/>
    </row>
    <row r="21" spans="1:9" ht="15">
      <c r="A21" s="180" t="s">
        <v>265</v>
      </c>
      <c r="B21" s="149">
        <v>45675.59</v>
      </c>
      <c r="C21" s="149">
        <v>16680.39</v>
      </c>
      <c r="D21" s="150">
        <f t="shared" si="0"/>
        <v>-63.480734457945701</v>
      </c>
      <c r="E21" s="150">
        <f t="shared" si="1"/>
        <v>5.7117872270881112</v>
      </c>
      <c r="F21" s="150">
        <f t="shared" si="1"/>
        <v>1.6003789009942697</v>
      </c>
      <c r="I21" s="464"/>
    </row>
    <row r="22" spans="1:9" ht="15" customHeight="1" thickBot="1">
      <c r="A22" s="238" t="s">
        <v>266</v>
      </c>
      <c r="B22" s="168">
        <v>75203.209999999992</v>
      </c>
      <c r="C22" s="168">
        <v>698568</v>
      </c>
      <c r="D22" s="150">
        <f t="shared" si="0"/>
        <v>828.90715702162186</v>
      </c>
      <c r="E22" s="239">
        <f t="shared" si="1"/>
        <v>9.4042514681041851</v>
      </c>
      <c r="F22" s="239">
        <f t="shared" si="1"/>
        <v>67.023222365290309</v>
      </c>
      <c r="I22" s="464"/>
    </row>
    <row r="23" spans="1:9" ht="15" thickBot="1">
      <c r="A23" s="359" t="s">
        <v>8</v>
      </c>
      <c r="B23" s="384">
        <f>SUM(B11:B22)</f>
        <v>799672.46999999986</v>
      </c>
      <c r="C23" s="384">
        <f>SUM(C11:C22)</f>
        <v>1042277.55</v>
      </c>
      <c r="D23" s="389">
        <f>(C23/B23-1)*100</f>
        <v>30.338055779261765</v>
      </c>
      <c r="E23" s="389">
        <f>SUM(E11:E22)</f>
        <v>100</v>
      </c>
      <c r="F23" s="369">
        <f>SUM(F11:F22)</f>
        <v>99.999999999999986</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E27" sqref="E27"/>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0" t="s">
        <v>195</v>
      </c>
      <c r="B2" s="540"/>
      <c r="C2" s="540"/>
      <c r="D2" s="540"/>
      <c r="E2" s="540"/>
      <c r="F2" s="54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1" t="s">
        <v>196</v>
      </c>
      <c r="B3" s="541"/>
      <c r="C3" s="541"/>
      <c r="D3" s="541"/>
      <c r="E3" s="541"/>
      <c r="F3" s="541"/>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43" t="s">
        <v>11</v>
      </c>
      <c r="F5" s="544"/>
    </row>
    <row r="6" spans="1:47" ht="12" customHeight="1">
      <c r="A6" s="313" t="s">
        <v>270</v>
      </c>
      <c r="B6" s="553" t="s">
        <v>261</v>
      </c>
      <c r="C6" s="554"/>
      <c r="D6" s="315" t="s">
        <v>13</v>
      </c>
      <c r="E6" s="543" t="s">
        <v>13</v>
      </c>
      <c r="F6" s="544"/>
    </row>
    <row r="7" spans="1:47" ht="12" customHeight="1">
      <c r="A7" s="366" t="s">
        <v>34</v>
      </c>
      <c r="B7" s="555" t="s">
        <v>262</v>
      </c>
      <c r="C7" s="556"/>
      <c r="D7" s="306" t="s">
        <v>50</v>
      </c>
      <c r="E7" s="546" t="s">
        <v>17</v>
      </c>
      <c r="F7" s="547"/>
    </row>
    <row r="8" spans="1:47" ht="12" customHeight="1">
      <c r="A8" s="306"/>
      <c r="B8" s="303"/>
      <c r="C8" s="334"/>
      <c r="D8" s="306" t="s">
        <v>18</v>
      </c>
      <c r="E8" s="546" t="s">
        <v>18</v>
      </c>
      <c r="F8" s="547"/>
    </row>
    <row r="9" spans="1:47" ht="12.75" thickBot="1">
      <c r="A9" s="65" t="str">
        <f>' F4'!A10</f>
        <v>Janar - Maj / January - May</v>
      </c>
      <c r="B9" s="66">
        <v>2021</v>
      </c>
      <c r="C9" s="224">
        <v>2022</v>
      </c>
      <c r="D9" s="66" t="s">
        <v>474</v>
      </c>
      <c r="E9" s="66">
        <v>2021</v>
      </c>
      <c r="F9" s="224">
        <v>2022</v>
      </c>
    </row>
    <row r="10" spans="1:47" ht="15.75" thickBot="1">
      <c r="A10" s="545" t="s">
        <v>330</v>
      </c>
      <c r="B10" s="545"/>
      <c r="C10" s="545"/>
      <c r="D10" s="545"/>
      <c r="E10" s="545"/>
      <c r="F10" s="545"/>
    </row>
    <row r="11" spans="1:47" ht="15" customHeight="1">
      <c r="A11" s="179" t="s">
        <v>319</v>
      </c>
      <c r="B11" s="149">
        <v>97286</v>
      </c>
      <c r="C11" s="149">
        <v>362500.67000000004</v>
      </c>
      <c r="D11" s="150">
        <f>(C11/B11-1)*100</f>
        <v>272.6133976111671</v>
      </c>
      <c r="E11" s="150">
        <f>B11/B$23*100</f>
        <v>1.2629349136070345</v>
      </c>
      <c r="F11" s="150">
        <f>C11/C$23*100</f>
        <v>3.3177492486709905</v>
      </c>
      <c r="I11" s="441"/>
    </row>
    <row r="12" spans="1:47" ht="15">
      <c r="A12" s="180" t="s">
        <v>41</v>
      </c>
      <c r="B12" s="149">
        <v>1081574.6400000001</v>
      </c>
      <c r="C12" s="149">
        <v>1527158.18</v>
      </c>
      <c r="D12" s="150">
        <f>(C12/B12-1)*100</f>
        <v>41.197668983806764</v>
      </c>
      <c r="E12" s="150">
        <f>B12/B$23*100</f>
        <v>14.040646902205451</v>
      </c>
      <c r="F12" s="150">
        <f>C12/C$23*100</f>
        <v>13.977154592008773</v>
      </c>
      <c r="I12" s="441"/>
    </row>
    <row r="13" spans="1:47" ht="15">
      <c r="A13" s="180" t="s">
        <v>317</v>
      </c>
      <c r="B13" s="149">
        <v>395165.58999999997</v>
      </c>
      <c r="C13" s="149">
        <v>1010916.65</v>
      </c>
      <c r="D13" s="150">
        <f t="shared" ref="D13:D22" si="0">(C13/B13-1)*100</f>
        <v>155.82102176457218</v>
      </c>
      <c r="E13" s="150">
        <f t="shared" ref="E13:F22" si="1">B13/B$23*100</f>
        <v>5.1299099589573283</v>
      </c>
      <c r="F13" s="150">
        <f t="shared" si="1"/>
        <v>9.2523082950618942</v>
      </c>
      <c r="I13" s="441"/>
    </row>
    <row r="14" spans="1:47" ht="15">
      <c r="A14" s="180" t="s">
        <v>263</v>
      </c>
      <c r="B14" s="149">
        <v>2005957.7000000002</v>
      </c>
      <c r="C14" s="149">
        <v>2821898.08</v>
      </c>
      <c r="D14" s="150">
        <f t="shared" si="0"/>
        <v>40.675851739047133</v>
      </c>
      <c r="E14" s="150">
        <f t="shared" si="1"/>
        <v>26.040684317875808</v>
      </c>
      <c r="F14" s="150">
        <f t="shared" si="1"/>
        <v>25.827125325716256</v>
      </c>
      <c r="I14" s="441"/>
    </row>
    <row r="15" spans="1:47" ht="15">
      <c r="A15" s="181" t="s">
        <v>33</v>
      </c>
      <c r="B15" s="149">
        <v>0</v>
      </c>
      <c r="C15" s="149">
        <v>0</v>
      </c>
      <c r="D15" s="150" t="e">
        <f t="shared" si="0"/>
        <v>#DIV/0!</v>
      </c>
      <c r="E15" s="150">
        <f t="shared" si="1"/>
        <v>0</v>
      </c>
      <c r="F15" s="150">
        <f t="shared" si="1"/>
        <v>0</v>
      </c>
      <c r="I15" s="441"/>
    </row>
    <row r="16" spans="1:47" ht="15">
      <c r="A16" s="180" t="s">
        <v>271</v>
      </c>
      <c r="B16" s="149">
        <v>352638.39840000001</v>
      </c>
      <c r="C16" s="149">
        <v>-1089.43</v>
      </c>
      <c r="D16" s="150">
        <f t="shared" si="0"/>
        <v>-100.30893686136932</v>
      </c>
      <c r="E16" s="150">
        <f t="shared" si="1"/>
        <v>4.5778359190204858</v>
      </c>
      <c r="F16" s="150">
        <f t="shared" si="1"/>
        <v>-9.9708934716717552E-3</v>
      </c>
      <c r="I16" s="441"/>
    </row>
    <row r="17" spans="1:9" ht="15">
      <c r="A17" s="180" t="s">
        <v>314</v>
      </c>
      <c r="B17" s="149">
        <v>286960.13</v>
      </c>
      <c r="C17" s="149">
        <v>269490.09000000003</v>
      </c>
      <c r="D17" s="150">
        <f t="shared" si="0"/>
        <v>-6.0879676908426212</v>
      </c>
      <c r="E17" s="150">
        <f t="shared" si="1"/>
        <v>3.7252222004215749</v>
      </c>
      <c r="F17" s="150">
        <f t="shared" si="1"/>
        <v>2.4664796995320799</v>
      </c>
      <c r="I17" s="441"/>
    </row>
    <row r="18" spans="1:9" ht="15">
      <c r="A18" s="180" t="s">
        <v>306</v>
      </c>
      <c r="B18" s="149">
        <v>1116418.6600000001</v>
      </c>
      <c r="C18" s="149">
        <v>1903338.209999999</v>
      </c>
      <c r="D18" s="150">
        <f t="shared" si="0"/>
        <v>70.486062101469969</v>
      </c>
      <c r="E18" s="150">
        <f t="shared" si="1"/>
        <v>14.492980530768879</v>
      </c>
      <c r="F18" s="150">
        <f t="shared" si="1"/>
        <v>17.420102744070196</v>
      </c>
      <c r="I18" s="441"/>
    </row>
    <row r="19" spans="1:9" ht="15">
      <c r="A19" s="180" t="s">
        <v>272</v>
      </c>
      <c r="B19" s="149">
        <v>1171491.74</v>
      </c>
      <c r="C19" s="149">
        <v>1552033.28</v>
      </c>
      <c r="D19" s="150">
        <f t="shared" si="0"/>
        <v>32.483501761608657</v>
      </c>
      <c r="E19" s="150">
        <f t="shared" si="1"/>
        <v>15.207921175176843</v>
      </c>
      <c r="F19" s="150">
        <f t="shared" si="1"/>
        <v>14.204821328005746</v>
      </c>
      <c r="I19" s="441"/>
    </row>
    <row r="20" spans="1:9" ht="15">
      <c r="A20" s="180" t="s">
        <v>264</v>
      </c>
      <c r="B20" s="149">
        <v>45350.15</v>
      </c>
      <c r="C20" s="149">
        <v>34172.869999999995</v>
      </c>
      <c r="D20" s="150">
        <f t="shared" si="0"/>
        <v>-24.646621896509725</v>
      </c>
      <c r="E20" s="150">
        <f t="shared" si="1"/>
        <v>0.58872075912583566</v>
      </c>
      <c r="F20" s="150">
        <f t="shared" si="1"/>
        <v>0.31276359783674718</v>
      </c>
      <c r="I20" s="441"/>
    </row>
    <row r="21" spans="1:9" ht="15">
      <c r="A21" s="180" t="s">
        <v>265</v>
      </c>
      <c r="B21" s="149">
        <v>820012.1599999899</v>
      </c>
      <c r="C21" s="149">
        <v>965594.77999999095</v>
      </c>
      <c r="D21" s="150">
        <f t="shared" si="0"/>
        <v>17.753714774181262</v>
      </c>
      <c r="E21" s="150">
        <f t="shared" si="1"/>
        <v>10.645128656192101</v>
      </c>
      <c r="F21" s="150">
        <f t="shared" si="1"/>
        <v>8.8375046475516861</v>
      </c>
      <c r="I21" s="441"/>
    </row>
    <row r="22" spans="1:9" ht="15.75" thickBot="1">
      <c r="A22" s="238" t="s">
        <v>266</v>
      </c>
      <c r="B22" s="237">
        <v>330312.98</v>
      </c>
      <c r="C22" s="237">
        <v>480088.70999999996</v>
      </c>
      <c r="D22" s="239">
        <f t="shared" si="0"/>
        <v>45.343579898071205</v>
      </c>
      <c r="E22" s="239">
        <f t="shared" si="1"/>
        <v>4.2880146666486656</v>
      </c>
      <c r="F22" s="239">
        <f t="shared" si="1"/>
        <v>4.3939614150173156</v>
      </c>
      <c r="I22" s="441"/>
    </row>
    <row r="23" spans="1:9" ht="14.25" customHeight="1" thickBot="1">
      <c r="A23" s="359" t="s">
        <v>8</v>
      </c>
      <c r="B23" s="384">
        <f>SUM(B11:B22)</f>
        <v>7703168.1483999901</v>
      </c>
      <c r="C23" s="384">
        <f>SUM(C11:C22)</f>
        <v>10926102.089999989</v>
      </c>
      <c r="D23" s="389">
        <f>(C23/B23-1)*100</f>
        <v>41.839070360542863</v>
      </c>
      <c r="E23" s="389">
        <f>SUM(E11:E22)</f>
        <v>100.00000000000001</v>
      </c>
      <c r="F23" s="369">
        <f>SUM(F11:F22)</f>
        <v>100.00000000000001</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D29" sqref="D29"/>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0" t="s">
        <v>197</v>
      </c>
      <c r="B2" s="540"/>
      <c r="C2" s="540"/>
      <c r="D2" s="540"/>
      <c r="E2" s="540"/>
      <c r="F2" s="540"/>
    </row>
    <row r="3" spans="1:9" ht="15.75">
      <c r="A3" s="541" t="s">
        <v>149</v>
      </c>
      <c r="B3" s="541"/>
      <c r="C3" s="541"/>
      <c r="D3" s="541"/>
      <c r="E3" s="541"/>
      <c r="F3" s="541"/>
    </row>
    <row r="5" spans="1:9">
      <c r="A5" s="315"/>
      <c r="B5" s="303"/>
      <c r="C5" s="334"/>
      <c r="D5" s="315" t="s">
        <v>49</v>
      </c>
      <c r="E5" s="543" t="s">
        <v>11</v>
      </c>
      <c r="F5" s="544"/>
    </row>
    <row r="6" spans="1:9" ht="14.25">
      <c r="A6" s="313" t="s">
        <v>270</v>
      </c>
      <c r="B6" s="553" t="s">
        <v>261</v>
      </c>
      <c r="C6" s="554"/>
      <c r="D6" s="315" t="s">
        <v>13</v>
      </c>
      <c r="E6" s="543" t="s">
        <v>13</v>
      </c>
      <c r="F6" s="544"/>
    </row>
    <row r="7" spans="1:9" ht="15">
      <c r="A7" s="366" t="s">
        <v>34</v>
      </c>
      <c r="B7" s="555" t="s">
        <v>262</v>
      </c>
      <c r="C7" s="556"/>
      <c r="D7" s="306" t="s">
        <v>50</v>
      </c>
      <c r="E7" s="546" t="s">
        <v>17</v>
      </c>
      <c r="F7" s="547"/>
    </row>
    <row r="8" spans="1:9">
      <c r="A8" s="306"/>
      <c r="B8" s="303"/>
      <c r="C8" s="334"/>
      <c r="D8" s="306" t="s">
        <v>18</v>
      </c>
      <c r="E8" s="546" t="s">
        <v>18</v>
      </c>
      <c r="F8" s="547"/>
    </row>
    <row r="9" spans="1:9" ht="13.5" thickBot="1">
      <c r="A9" s="65" t="str">
        <f>' F4'!A10</f>
        <v>Janar - Maj / January - May</v>
      </c>
      <c r="B9" s="66">
        <v>2021</v>
      </c>
      <c r="C9" s="224">
        <v>2022</v>
      </c>
      <c r="D9" s="66" t="s">
        <v>474</v>
      </c>
      <c r="E9" s="66">
        <v>2021</v>
      </c>
      <c r="F9" s="224">
        <v>2022</v>
      </c>
    </row>
    <row r="10" spans="1:9" ht="15.75" thickBot="1">
      <c r="A10" s="545" t="s">
        <v>342</v>
      </c>
      <c r="B10" s="545"/>
      <c r="C10" s="545"/>
      <c r="D10" s="545"/>
      <c r="E10" s="545"/>
      <c r="F10" s="545"/>
    </row>
    <row r="11" spans="1:9" ht="15">
      <c r="A11" s="179" t="s">
        <v>319</v>
      </c>
      <c r="B11" s="149">
        <v>7453.48</v>
      </c>
      <c r="C11" s="149">
        <v>3647.19</v>
      </c>
      <c r="D11" s="150">
        <f>(C11/B11-1)*100</f>
        <v>-51.067286690244018</v>
      </c>
      <c r="E11" s="150">
        <f>B11/B$23*100</f>
        <v>0.17058349093877337</v>
      </c>
      <c r="F11" s="423">
        <f>C11/C$23*100</f>
        <v>6.6752874357696293E-2</v>
      </c>
      <c r="I11" s="464"/>
    </row>
    <row r="12" spans="1:9" ht="15">
      <c r="A12" s="180" t="s">
        <v>41</v>
      </c>
      <c r="B12" s="149">
        <v>547208.49</v>
      </c>
      <c r="C12" s="158">
        <v>797122.08000000007</v>
      </c>
      <c r="D12" s="150">
        <f>(C12/B12-1)*100</f>
        <v>45.670634605833712</v>
      </c>
      <c r="E12" s="150">
        <f>B12/B$23*100</f>
        <v>12.523644592262254</v>
      </c>
      <c r="F12" s="150">
        <f>C12/C$23*100</f>
        <v>14.589366074700122</v>
      </c>
      <c r="I12" s="464"/>
    </row>
    <row r="13" spans="1:9" ht="15">
      <c r="A13" s="180" t="s">
        <v>317</v>
      </c>
      <c r="B13" s="149">
        <v>48679.8</v>
      </c>
      <c r="C13" s="149">
        <v>49704.76</v>
      </c>
      <c r="D13" s="150">
        <f t="shared" ref="D13:D22" si="0">(C13/B13-1)*100</f>
        <v>2.1055139914297083</v>
      </c>
      <c r="E13" s="150">
        <f t="shared" ref="E13:F22" si="1">B13/B$23*100</f>
        <v>1.1141064606333284</v>
      </c>
      <c r="F13" s="150">
        <f t="shared" si="1"/>
        <v>0.90972381456942164</v>
      </c>
      <c r="I13" s="464"/>
    </row>
    <row r="14" spans="1:9" ht="15">
      <c r="A14" s="180" t="s">
        <v>263</v>
      </c>
      <c r="B14" s="149">
        <v>1265854.8700000001</v>
      </c>
      <c r="C14" s="149">
        <v>1533976.2399999998</v>
      </c>
      <c r="D14" s="150">
        <f t="shared" si="0"/>
        <v>21.181051347537139</v>
      </c>
      <c r="E14" s="150">
        <f t="shared" si="1"/>
        <v>28.970889134531408</v>
      </c>
      <c r="F14" s="150">
        <f t="shared" si="1"/>
        <v>28.075675579394371</v>
      </c>
      <c r="I14" s="464"/>
    </row>
    <row r="15" spans="1:9" ht="15">
      <c r="A15" s="181" t="s">
        <v>33</v>
      </c>
      <c r="B15" s="149">
        <v>1747.54</v>
      </c>
      <c r="C15" s="149">
        <v>0</v>
      </c>
      <c r="D15" s="150">
        <f t="shared" si="0"/>
        <v>-100</v>
      </c>
      <c r="E15" s="150">
        <f t="shared" si="1"/>
        <v>3.9994938438842532E-2</v>
      </c>
      <c r="F15" s="150">
        <f t="shared" si="1"/>
        <v>0</v>
      </c>
      <c r="I15" s="464"/>
    </row>
    <row r="16" spans="1:9" ht="15">
      <c r="A16" s="180" t="s">
        <v>271</v>
      </c>
      <c r="B16" s="149">
        <v>195879.91000000009</v>
      </c>
      <c r="C16" s="149">
        <v>101963.31</v>
      </c>
      <c r="D16" s="150">
        <f t="shared" si="0"/>
        <v>-47.94600936869945</v>
      </c>
      <c r="E16" s="150">
        <f t="shared" si="1"/>
        <v>4.4829903417695842</v>
      </c>
      <c r="F16" s="150">
        <f t="shared" si="1"/>
        <v>1.8661884962189628</v>
      </c>
      <c r="I16" s="464"/>
    </row>
    <row r="17" spans="1:9" s="63" customFormat="1" ht="15">
      <c r="A17" s="180" t="s">
        <v>314</v>
      </c>
      <c r="B17" s="149">
        <v>240109.36</v>
      </c>
      <c r="C17" s="149">
        <v>378303.18999999994</v>
      </c>
      <c r="D17" s="150">
        <f t="shared" si="0"/>
        <v>57.554536816057464</v>
      </c>
      <c r="E17" s="150">
        <f t="shared" si="1"/>
        <v>5.4952442128877612</v>
      </c>
      <c r="F17" s="150">
        <f t="shared" si="1"/>
        <v>6.9239127413668351</v>
      </c>
      <c r="I17" s="464"/>
    </row>
    <row r="18" spans="1:9" ht="15">
      <c r="A18" s="180" t="s">
        <v>306</v>
      </c>
      <c r="B18" s="149">
        <v>533525</v>
      </c>
      <c r="C18" s="149">
        <v>920792</v>
      </c>
      <c r="D18" s="150">
        <f t="shared" si="0"/>
        <v>72.58647673492338</v>
      </c>
      <c r="E18" s="150">
        <f t="shared" si="1"/>
        <v>12.210478461484978</v>
      </c>
      <c r="F18" s="150">
        <f t="shared" si="1"/>
        <v>16.852840868057843</v>
      </c>
      <c r="I18" s="464"/>
    </row>
    <row r="19" spans="1:9" ht="15">
      <c r="A19" s="180" t="s">
        <v>272</v>
      </c>
      <c r="B19" s="149">
        <v>698582.55999999982</v>
      </c>
      <c r="C19" s="149">
        <v>846064.28</v>
      </c>
      <c r="D19" s="150">
        <f t="shared" si="0"/>
        <v>21.111566254960646</v>
      </c>
      <c r="E19" s="150">
        <f t="shared" si="1"/>
        <v>15.988055484652145</v>
      </c>
      <c r="F19" s="150">
        <f t="shared" si="1"/>
        <v>15.485133097363937</v>
      </c>
      <c r="I19" s="464"/>
    </row>
    <row r="20" spans="1:9" ht="15">
      <c r="A20" s="180" t="s">
        <v>264</v>
      </c>
      <c r="B20" s="149">
        <v>7961.1500000000005</v>
      </c>
      <c r="C20" s="149">
        <v>8267.2999999999993</v>
      </c>
      <c r="D20" s="150">
        <f t="shared" si="0"/>
        <v>3.8455499519541636</v>
      </c>
      <c r="E20" s="150">
        <f t="shared" si="1"/>
        <v>0.18220224095150397</v>
      </c>
      <c r="F20" s="150">
        <f t="shared" si="1"/>
        <v>0.15131266486730402</v>
      </c>
      <c r="I20" s="464"/>
    </row>
    <row r="21" spans="1:9" ht="15">
      <c r="A21" s="180" t="s">
        <v>265</v>
      </c>
      <c r="B21" s="149">
        <v>595821.33999999973</v>
      </c>
      <c r="C21" s="149">
        <v>568215.66999999993</v>
      </c>
      <c r="D21" s="150">
        <f t="shared" si="0"/>
        <v>-4.633212700975065</v>
      </c>
      <c r="E21" s="150">
        <f t="shared" si="1"/>
        <v>13.636218806922104</v>
      </c>
      <c r="F21" s="150">
        <f t="shared" si="1"/>
        <v>10.399795247185976</v>
      </c>
      <c r="I21" s="464"/>
    </row>
    <row r="22" spans="1:9" ht="15.75" thickBot="1">
      <c r="A22" s="238" t="s">
        <v>266</v>
      </c>
      <c r="B22" s="237">
        <v>226579.4</v>
      </c>
      <c r="C22" s="237">
        <v>255663.76</v>
      </c>
      <c r="D22" s="239">
        <f t="shared" si="0"/>
        <v>12.836277260863094</v>
      </c>
      <c r="E22" s="239">
        <f t="shared" si="1"/>
        <v>5.1855918345273224</v>
      </c>
      <c r="F22" s="239">
        <f t="shared" si="1"/>
        <v>4.6792985419175359</v>
      </c>
      <c r="I22" s="464"/>
    </row>
    <row r="23" spans="1:9" ht="15" thickBot="1">
      <c r="A23" s="359" t="s">
        <v>8</v>
      </c>
      <c r="B23" s="384">
        <f>SUM(B11:B22)</f>
        <v>4369402.8999999994</v>
      </c>
      <c r="C23" s="384">
        <f>SUM(C11:C22)</f>
        <v>5463719.7799999993</v>
      </c>
      <c r="D23" s="389">
        <f>(C23/B23-1)*100</f>
        <v>25.044998253651542</v>
      </c>
      <c r="E23" s="389">
        <f>SUM(E11:E22)</f>
        <v>100</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zoomScaleNormal="100" workbookViewId="0">
      <selection activeCell="I18" sqref="I1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34"/>
      <c r="C3" s="534"/>
      <c r="D3" s="53"/>
      <c r="E3" s="53"/>
    </row>
    <row r="4" spans="1:5" ht="18.75" customHeight="1">
      <c r="A4" s="584" t="s">
        <v>139</v>
      </c>
      <c r="B4" s="584"/>
      <c r="C4" s="584"/>
      <c r="D4" s="48"/>
      <c r="E4" s="173"/>
    </row>
    <row r="5" spans="1:5" ht="78.75" customHeight="1">
      <c r="A5" s="528" t="s">
        <v>321</v>
      </c>
      <c r="B5" s="528"/>
      <c r="C5" s="528"/>
      <c r="D5" s="528"/>
      <c r="E5" s="528"/>
    </row>
    <row r="6" spans="1:5" s="57" customFormat="1" ht="45.75" customHeight="1">
      <c r="A6" s="528" t="s">
        <v>436</v>
      </c>
      <c r="B6" s="528"/>
      <c r="C6" s="528"/>
      <c r="D6" s="528"/>
      <c r="E6" s="270"/>
    </row>
    <row r="7" spans="1:5" s="57" customFormat="1" ht="111" customHeight="1">
      <c r="A7" s="582" t="s">
        <v>480</v>
      </c>
      <c r="B7" s="582"/>
      <c r="C7" s="582"/>
      <c r="D7" s="582"/>
      <c r="E7" s="445"/>
    </row>
    <row r="8" spans="1:5" s="57" customFormat="1" ht="37.9" customHeight="1">
      <c r="A8" s="582" t="s">
        <v>470</v>
      </c>
      <c r="B8" s="582"/>
      <c r="C8" s="582"/>
      <c r="D8" s="582"/>
      <c r="E8" s="521"/>
    </row>
    <row r="9" spans="1:5" s="57" customFormat="1" ht="37.9" customHeight="1">
      <c r="A9" s="582" t="s">
        <v>472</v>
      </c>
      <c r="B9" s="582"/>
      <c r="C9" s="582"/>
      <c r="D9" s="582"/>
      <c r="E9" s="522"/>
    </row>
    <row r="10" spans="1:5" s="57" customFormat="1" ht="31.5" customHeight="1">
      <c r="A10" s="176" t="s">
        <v>4</v>
      </c>
      <c r="B10" s="177"/>
      <c r="C10" s="177"/>
      <c r="D10" s="177"/>
      <c r="E10" s="177"/>
    </row>
    <row r="11" spans="1:5" s="57" customFormat="1" ht="13.5" customHeight="1">
      <c r="A11" s="585" t="s">
        <v>110</v>
      </c>
      <c r="B11" s="585"/>
      <c r="C11" s="585"/>
      <c r="D11" s="585"/>
      <c r="E11" s="585"/>
    </row>
    <row r="12" spans="1:5" s="57" customFormat="1" ht="66" customHeight="1">
      <c r="A12" s="528" t="s">
        <v>431</v>
      </c>
      <c r="B12" s="528"/>
      <c r="C12" s="528"/>
      <c r="D12" s="528"/>
      <c r="E12" s="528"/>
    </row>
    <row r="13" spans="1:5" ht="50.25" customHeight="1">
      <c r="A13" s="583" t="s">
        <v>437</v>
      </c>
      <c r="B13" s="583"/>
      <c r="C13" s="583"/>
      <c r="D13" s="583"/>
      <c r="E13" s="57"/>
    </row>
    <row r="14" spans="1:5" ht="105.75" customHeight="1">
      <c r="A14" s="582" t="s">
        <v>481</v>
      </c>
      <c r="B14" s="582"/>
      <c r="C14" s="582"/>
      <c r="D14" s="582"/>
    </row>
    <row r="15" spans="1:5" ht="14.45" customHeight="1">
      <c r="A15" s="582" t="s">
        <v>471</v>
      </c>
      <c r="B15" s="582"/>
      <c r="C15" s="582"/>
      <c r="D15" s="582"/>
    </row>
    <row r="16" spans="1:5">
      <c r="A16" s="582"/>
      <c r="B16" s="582"/>
      <c r="C16" s="582"/>
      <c r="D16" s="582"/>
    </row>
    <row r="17" spans="1:4">
      <c r="A17" s="582"/>
      <c r="B17" s="582"/>
      <c r="C17" s="582"/>
      <c r="D17" s="582"/>
    </row>
    <row r="18" spans="1:4">
      <c r="A18" s="582" t="s">
        <v>473</v>
      </c>
      <c r="B18" s="582"/>
      <c r="C18" s="582"/>
      <c r="D18" s="582"/>
    </row>
    <row r="19" spans="1:4" ht="14.25" customHeight="1">
      <c r="A19" s="582"/>
      <c r="B19" s="582"/>
      <c r="C19" s="582"/>
      <c r="D19" s="582"/>
    </row>
    <row r="20" spans="1:4" ht="31.5" customHeight="1">
      <c r="A20" s="582"/>
      <c r="B20" s="582"/>
      <c r="C20" s="582"/>
      <c r="D20" s="582"/>
    </row>
  </sheetData>
  <mergeCells count="14">
    <mergeCell ref="B3:C3"/>
    <mergeCell ref="A4:C4"/>
    <mergeCell ref="A5:E5"/>
    <mergeCell ref="A6:D6"/>
    <mergeCell ref="A11:C11"/>
    <mergeCell ref="D11:E11"/>
    <mergeCell ref="A7:D7"/>
    <mergeCell ref="A8:D8"/>
    <mergeCell ref="A9:D9"/>
    <mergeCell ref="A18:D20"/>
    <mergeCell ref="A15:D17"/>
    <mergeCell ref="A14:D14"/>
    <mergeCell ref="A12:E12"/>
    <mergeCell ref="A13:D13"/>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0" t="s">
        <v>207</v>
      </c>
      <c r="B2" s="540"/>
      <c r="C2" s="540"/>
      <c r="D2" s="540"/>
    </row>
    <row r="3" spans="1:8" ht="15.75">
      <c r="A3" s="590" t="s">
        <v>208</v>
      </c>
      <c r="B3" s="590"/>
      <c r="C3" s="590"/>
      <c r="D3" s="590"/>
    </row>
    <row r="5" spans="1:8">
      <c r="A5" s="296"/>
      <c r="B5" s="586"/>
      <c r="C5" s="587"/>
      <c r="D5" s="296" t="s">
        <v>49</v>
      </c>
    </row>
    <row r="6" spans="1:8" ht="14.25">
      <c r="A6" s="299" t="s">
        <v>12</v>
      </c>
      <c r="B6" s="586" t="s">
        <v>261</v>
      </c>
      <c r="C6" s="587"/>
      <c r="D6" s="296" t="s">
        <v>13</v>
      </c>
    </row>
    <row r="7" spans="1:8" ht="15">
      <c r="A7" s="300" t="s">
        <v>15</v>
      </c>
      <c r="B7" s="588" t="s">
        <v>262</v>
      </c>
      <c r="C7" s="589"/>
      <c r="D7" s="301" t="s">
        <v>50</v>
      </c>
    </row>
    <row r="8" spans="1:8">
      <c r="A8" s="301"/>
      <c r="B8" s="392"/>
      <c r="C8" s="393"/>
      <c r="D8" s="301" t="s">
        <v>18</v>
      </c>
    </row>
    <row r="9" spans="1:8" ht="13.5" thickBot="1">
      <c r="A9" s="65" t="str">
        <f>' F4'!A10</f>
        <v>Janar - Maj / January - May</v>
      </c>
      <c r="B9" s="66">
        <v>2018</v>
      </c>
      <c r="C9" s="66">
        <v>2019</v>
      </c>
      <c r="D9" s="66" t="s">
        <v>376</v>
      </c>
    </row>
    <row r="10" spans="1:8" ht="15.75" thickBot="1">
      <c r="A10" s="545" t="s">
        <v>344</v>
      </c>
      <c r="B10" s="545"/>
      <c r="C10" s="545"/>
      <c r="D10" s="545"/>
    </row>
    <row r="11" spans="1:8" ht="15">
      <c r="A11" s="69" t="s">
        <v>236</v>
      </c>
      <c r="B11" s="161">
        <f>' F4'!B18/' F4'!B38</f>
        <v>2971.886168831169</v>
      </c>
      <c r="C11" s="161">
        <f>' F4'!C18/' F4'!C38</f>
        <v>2086.5894146341461</v>
      </c>
      <c r="D11" s="162">
        <f>(C11/B11-1)*100</f>
        <v>-29.789053278080523</v>
      </c>
      <c r="G11" s="258"/>
      <c r="H11" s="258"/>
    </row>
    <row r="12" spans="1:8" ht="15">
      <c r="A12" s="159" t="s">
        <v>209</v>
      </c>
      <c r="B12" s="91">
        <f>' F4'!B19/' F4'!B39</f>
        <v>385.87167789768381</v>
      </c>
      <c r="C12" s="91">
        <f>' F4'!C19/' F4'!C39</f>
        <v>353.1747216388045</v>
      </c>
      <c r="D12" s="163">
        <f>(C12/B12-1)*100</f>
        <v>-8.473531003109569</v>
      </c>
      <c r="G12" s="258"/>
      <c r="H12" s="258"/>
    </row>
    <row r="13" spans="1:8" ht="15">
      <c r="A13" s="307" t="s">
        <v>8</v>
      </c>
      <c r="B13" s="394">
        <f>' F4'!B21/' F4'!B41</f>
        <v>392.33765883002383</v>
      </c>
      <c r="C13" s="394">
        <f>' F4'!C21/' F4'!C41</f>
        <v>358.20295121053891</v>
      </c>
      <c r="D13" s="395">
        <f>(C13/B13-1)*100</f>
        <v>-8.7003393253853858</v>
      </c>
    </row>
    <row r="17" spans="1:7" ht="15.75">
      <c r="A17" s="540" t="s">
        <v>210</v>
      </c>
      <c r="B17" s="540"/>
      <c r="C17" s="540"/>
      <c r="D17" s="540"/>
    </row>
    <row r="18" spans="1:7" ht="15.75">
      <c r="A18" s="590" t="s">
        <v>211</v>
      </c>
      <c r="B18" s="590"/>
      <c r="C18" s="590"/>
      <c r="D18" s="590"/>
    </row>
    <row r="20" spans="1:7">
      <c r="A20" s="315"/>
      <c r="B20" s="553"/>
      <c r="C20" s="554"/>
      <c r="D20" s="315" t="s">
        <v>49</v>
      </c>
    </row>
    <row r="21" spans="1:7" ht="14.25">
      <c r="A21" s="313" t="s">
        <v>9</v>
      </c>
      <c r="B21" s="553" t="s">
        <v>261</v>
      </c>
      <c r="C21" s="554"/>
      <c r="D21" s="315" t="s">
        <v>13</v>
      </c>
    </row>
    <row r="22" spans="1:7" ht="15">
      <c r="A22" s="366" t="s">
        <v>178</v>
      </c>
      <c r="B22" s="555" t="s">
        <v>262</v>
      </c>
      <c r="C22" s="556"/>
      <c r="D22" s="306" t="s">
        <v>50</v>
      </c>
    </row>
    <row r="23" spans="1:7">
      <c r="A23" s="306"/>
      <c r="B23" s="303"/>
      <c r="C23" s="334"/>
      <c r="D23" s="306" t="s">
        <v>18</v>
      </c>
    </row>
    <row r="24" spans="1:7" ht="18.75" customHeight="1" thickBot="1">
      <c r="A24" s="65" t="str">
        <f>' F4'!A10</f>
        <v>Janar - Maj / January - May</v>
      </c>
      <c r="B24" s="66">
        <v>2018</v>
      </c>
      <c r="C24" s="66">
        <v>2019</v>
      </c>
      <c r="D24" s="66" t="s">
        <v>376</v>
      </c>
    </row>
    <row r="25" spans="1:7" ht="15.75" thickBot="1">
      <c r="A25" s="545" t="s">
        <v>344</v>
      </c>
      <c r="B25" s="545"/>
      <c r="C25" s="545"/>
      <c r="D25" s="545"/>
    </row>
    <row r="26" spans="1:7" ht="26.25">
      <c r="A26" s="160" t="s">
        <v>320</v>
      </c>
      <c r="B26" s="149">
        <f>' F30'!B23/'F14'!B28</f>
        <v>89.300882911974483</v>
      </c>
      <c r="C26" s="149">
        <f>' F30'!C23/'F14'!C28</f>
        <v>94.89578609142697</v>
      </c>
      <c r="D26" s="162">
        <f t="shared" ref="D26:D31" si="0">(C26/B26-1)*100</f>
        <v>6.2652271702257289</v>
      </c>
    </row>
    <row r="27" spans="1:7" ht="15">
      <c r="A27" s="160" t="s">
        <v>202</v>
      </c>
      <c r="B27" s="149">
        <f>'F20'!B24/'F11'!C13+'F11'!C17+'F11'!C20</f>
        <v>19066.018905723908</v>
      </c>
      <c r="C27" s="149">
        <f>'F20'!C24/'F11'!D13+'F11'!D17+'F11'!D20</f>
        <v>18770.00238490745</v>
      </c>
      <c r="D27" s="274">
        <f t="shared" si="0"/>
        <v>-1.5525869468617226</v>
      </c>
      <c r="F27" s="257"/>
      <c r="G27" s="257"/>
    </row>
    <row r="28" spans="1:7" ht="27">
      <c r="A28" s="259" t="s">
        <v>212</v>
      </c>
      <c r="B28" s="149">
        <f>'F13'!B21/'F11'!C26</f>
        <v>157.85</v>
      </c>
      <c r="C28" s="149" t="e">
        <f>'F13'!#REF!/'F11'!D26</f>
        <v>#REF!</v>
      </c>
      <c r="D28" s="274" t="e">
        <f t="shared" si="0"/>
        <v>#REF!</v>
      </c>
    </row>
    <row r="29" spans="1:7" ht="15">
      <c r="A29" s="160" t="s">
        <v>203</v>
      </c>
      <c r="B29" s="149">
        <f>'F13'!B23/'F11'!C28</f>
        <v>8288.2006060606054</v>
      </c>
      <c r="C29" s="149" t="e">
        <f>'F13'!#REF!/'F11'!D28</f>
        <v>#REF!</v>
      </c>
      <c r="D29" s="260" t="e">
        <f t="shared" si="0"/>
        <v>#REF!</v>
      </c>
    </row>
    <row r="30" spans="1:7" ht="15">
      <c r="A30" s="160" t="s">
        <v>237</v>
      </c>
      <c r="B30" s="149">
        <f>'F13'!B19/'F11'!C19+'F11'!C18</f>
        <v>29704.498888888887</v>
      </c>
      <c r="C30" s="149" t="e">
        <f>'F13'!#REF!/'F11'!D19+'F11'!D18</f>
        <v>#REF!</v>
      </c>
      <c r="D30" s="163" t="e">
        <f t="shared" si="0"/>
        <v>#REF!</v>
      </c>
    </row>
    <row r="31" spans="1:7" ht="15">
      <c r="A31" s="307" t="s">
        <v>8</v>
      </c>
      <c r="B31" s="394">
        <f>'F13'!B25/'F11'!C29</f>
        <v>315.2804109087358</v>
      </c>
      <c r="C31" s="394">
        <f>'F13'!C25/'F11'!D29</f>
        <v>353.17472163880461</v>
      </c>
      <c r="D31" s="395">
        <f t="shared" si="0"/>
        <v>12.019240466239456</v>
      </c>
    </row>
    <row r="33" spans="1:4" ht="15.75">
      <c r="A33" s="540" t="s">
        <v>213</v>
      </c>
      <c r="B33" s="540"/>
      <c r="C33" s="540"/>
      <c r="D33" s="540"/>
    </row>
    <row r="34" spans="1:4" ht="15.75">
      <c r="A34" s="590" t="s">
        <v>214</v>
      </c>
      <c r="B34" s="590"/>
      <c r="C34" s="590"/>
      <c r="D34" s="590"/>
    </row>
    <row r="35" spans="1:4" ht="15.75">
      <c r="A35" s="58"/>
      <c r="B35" s="58"/>
      <c r="C35" s="58"/>
      <c r="D35" s="58"/>
    </row>
    <row r="36" spans="1:4">
      <c r="A36" s="315"/>
      <c r="B36" s="553"/>
      <c r="C36" s="554"/>
      <c r="D36" s="315" t="s">
        <v>49</v>
      </c>
    </row>
    <row r="37" spans="1:4" ht="14.25">
      <c r="A37" s="313"/>
      <c r="B37" s="553" t="s">
        <v>261</v>
      </c>
      <c r="C37" s="554"/>
      <c r="D37" s="315" t="s">
        <v>13</v>
      </c>
    </row>
    <row r="38" spans="1:4" ht="15">
      <c r="A38" s="366" t="s">
        <v>178</v>
      </c>
      <c r="B38" s="555" t="s">
        <v>262</v>
      </c>
      <c r="C38" s="556"/>
      <c r="D38" s="306" t="s">
        <v>50</v>
      </c>
    </row>
    <row r="39" spans="1:4">
      <c r="A39" s="306"/>
      <c r="B39" s="303"/>
      <c r="C39" s="334"/>
      <c r="D39" s="306" t="s">
        <v>18</v>
      </c>
    </row>
    <row r="40" spans="1:4" ht="13.5" thickBot="1">
      <c r="A40" s="65" t="str">
        <f>' F4'!A10</f>
        <v>Janar - Maj / January - May</v>
      </c>
      <c r="B40" s="66">
        <v>2018</v>
      </c>
      <c r="C40" s="66">
        <v>2019</v>
      </c>
      <c r="D40" s="66" t="s">
        <v>376</v>
      </c>
    </row>
    <row r="41" spans="1:4" ht="15.75" thickBot="1">
      <c r="A41" s="545" t="s">
        <v>345</v>
      </c>
      <c r="B41" s="545"/>
      <c r="C41" s="545"/>
      <c r="D41" s="545"/>
    </row>
    <row r="42" spans="1:4" ht="15">
      <c r="A42" s="121" t="s">
        <v>238</v>
      </c>
      <c r="B42" s="149">
        <f>'F13'!B15/'F11'!C13</f>
        <v>821.83634680134696</v>
      </c>
      <c r="C42" s="149">
        <f>'F13'!C19/'F11'!D13</f>
        <v>494.67373042240155</v>
      </c>
      <c r="D42" s="260">
        <f>(C42/B42-1)*100</f>
        <v>-39.808730491452295</v>
      </c>
    </row>
    <row r="43" spans="1:4" ht="15">
      <c r="A43" s="121" t="s">
        <v>204</v>
      </c>
      <c r="B43" s="149">
        <f>'F23'!B23/'F11'!C21</f>
        <v>1471.6522710755814</v>
      </c>
      <c r="C43" s="149">
        <f>'F23'!C23/'F11'!D21</f>
        <v>1300.4510151532413</v>
      </c>
      <c r="D43" s="260">
        <f>(C43/B43-1)*100</f>
        <v>-11.633268217444792</v>
      </c>
    </row>
    <row r="44" spans="1:4" ht="15">
      <c r="A44" s="121" t="s">
        <v>284</v>
      </c>
      <c r="B44" s="149">
        <f>' F26'!B23/'F11'!C22</f>
        <v>3265.707142857143</v>
      </c>
      <c r="C44" s="149">
        <f>' F26'!C23/'F11'!D22</f>
        <v>4932.2718518518514</v>
      </c>
      <c r="D44" s="260">
        <f>(C44/B44-1)*100</f>
        <v>51.032276811467028</v>
      </c>
    </row>
    <row r="45" spans="1:4" ht="15">
      <c r="A45" s="121" t="s">
        <v>205</v>
      </c>
      <c r="B45" s="149"/>
      <c r="C45" s="149"/>
      <c r="D45" s="150"/>
    </row>
    <row r="46" spans="1:4" ht="14.25">
      <c r="A46" s="307" t="s">
        <v>8</v>
      </c>
      <c r="B46" s="394"/>
      <c r="C46" s="394"/>
      <c r="D46" s="39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2022-07-08T07:30:05Z</dcterms:modified>
</cp:coreProperties>
</file>