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12E02D45-7A18-4619-BBA2-B6B9AC05299C}" xr6:coauthVersionLast="36" xr6:coauthVersionMax="36" xr10:uidLastSave="{00000000-0000-0000-0000-000000000000}"/>
  <bookViews>
    <workbookView xWindow="0" yWindow="0" windowWidth="23040" windowHeight="9060" tabRatio="1000" firstSheet="3" activeTab="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42" i="97" l="1"/>
  <c r="C33" i="97" l="1"/>
  <c r="C13" i="116"/>
  <c r="C19" i="97" l="1"/>
  <c r="C39" i="97"/>
  <c r="C23" i="127"/>
  <c r="E23" i="126"/>
  <c r="D23" i="126"/>
  <c r="C30" i="116"/>
  <c r="C13" i="125"/>
  <c r="M11" i="173" l="1"/>
  <c r="M9" i="173"/>
  <c r="L11" i="173" l="1"/>
  <c r="L9" i="173"/>
  <c r="K9" i="173" l="1"/>
  <c r="K11" i="173"/>
  <c r="E21" i="147" l="1"/>
  <c r="E22" i="147"/>
  <c r="E23" i="147"/>
  <c r="E28" i="147"/>
  <c r="C21" i="97" l="1"/>
  <c r="J11" i="173" l="1"/>
  <c r="J9" i="173"/>
  <c r="I11" i="173" l="1"/>
  <c r="I9" i="173"/>
  <c r="D29" i="147" l="1"/>
  <c r="D31" i="147" s="1"/>
  <c r="C31" i="115" l="1"/>
  <c r="D31" i="68"/>
  <c r="D10" i="133" l="1"/>
  <c r="D11" i="133"/>
  <c r="D12" i="133"/>
  <c r="D13" i="133"/>
  <c r="D14" i="133"/>
  <c r="D15" i="133"/>
  <c r="D16" i="133"/>
  <c r="D17" i="133"/>
  <c r="D18" i="133"/>
  <c r="D19" i="133"/>
  <c r="D20" i="133"/>
  <c r="D21" i="133"/>
  <c r="H11" i="173" l="1"/>
  <c r="H9" i="173"/>
  <c r="G11" i="173" l="1"/>
  <c r="G9" i="173"/>
  <c r="F11" i="173"/>
  <c r="E11" i="173"/>
  <c r="D11" i="173"/>
  <c r="C11" i="173"/>
  <c r="B11" i="173"/>
  <c r="F9" i="173"/>
  <c r="E9" i="173"/>
  <c r="D9" i="173"/>
  <c r="C9" i="173"/>
  <c r="B9" i="173"/>
  <c r="F11" i="100" l="1"/>
  <c r="C24" i="127"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D29" i="146" l="1"/>
  <c r="C23" i="120" l="1"/>
  <c r="C42" i="116"/>
  <c r="C25" i="116"/>
  <c r="H25" i="116" s="1"/>
  <c r="D29" i="155"/>
  <c r="C25" i="125"/>
  <c r="C25" i="99"/>
  <c r="D20" i="96"/>
  <c r="D29" i="96"/>
  <c r="D32" i="96" s="1"/>
  <c r="C27" i="125" l="1"/>
  <c r="F32" i="116"/>
  <c r="C44" i="116"/>
  <c r="F15" i="116"/>
  <c r="F19" i="116"/>
  <c r="F17" i="116"/>
  <c r="F21" i="116"/>
  <c r="F23" i="116"/>
  <c r="F17" i="125"/>
  <c r="F15" i="125"/>
  <c r="F19" i="125"/>
  <c r="F21" i="125"/>
  <c r="F11" i="125"/>
  <c r="F23" i="125"/>
  <c r="F13" i="125"/>
  <c r="F13" i="116"/>
  <c r="F23" i="99"/>
  <c r="F21" i="99"/>
  <c r="F13" i="99"/>
  <c r="F19" i="99"/>
  <c r="F17" i="99"/>
  <c r="F15" i="99"/>
  <c r="D11" i="127"/>
  <c r="F25" i="125" l="1"/>
  <c r="D54" i="115"/>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C41" i="97" l="1"/>
  <c r="C35"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5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<sst xmlns="http://schemas.openxmlformats.org/spreadsheetml/2006/main" count="1669" uniqueCount="498">
  <si>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</si>
  <si>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</si>
  <si>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</si>
  <si>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</si>
  <si>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</si>
  <si>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</si>
  <si>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</si>
  <si>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</si>
  <si>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</si>
  <si>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</si>
  <si>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</si>
  <si>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</si>
  <si>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</si>
  <si>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</si>
  <si>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</si>
  <si>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</si>
  <si>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</si>
  <si>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</si>
  <si>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</si>
  <si>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</si>
  <si>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</si>
  <si>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</si>
  <si>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</si>
  <si>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</si>
  <si>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</si>
  <si>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</si>
  <si>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</si>
  <si>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</si>
  <si>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</si>
  <si>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</si>
  <si>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</si>
  <si>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</si>
  <si>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</si>
  <si>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</si>
  <si>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</si>
  <si>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</si>
  <si>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</si>
  <si>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</si>
  <si>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</si>
  <si>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</si>
  <si>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</si>
  <si>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</si>
  <si>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</si>
  <si>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</si>
  <si>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</si>
  <si>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</si>
  <si>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</si>
  <si>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</si>
  <si>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</si>
  <si>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</si>
  <si>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</si>
  <si>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</si>
  <si>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</si>
  <si>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</si>
  <si>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</si>
  <si>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</si>
  <si>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</si>
  <si>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</si>
  <si>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</si>
  <si>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</si>
  <si>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</si>
  <si>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</si>
  <si>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</si>
  <si>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</si>
  <si>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</si>
  <si>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</si>
  <si>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</si>
  <si>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</si>
  <si>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</si>
  <si>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</si>
  <si>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</si>
  <si>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</si>
  <si>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</si>
  <si>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</si>
  <si>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</si>
  <si>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</si>
  <si>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</si>
  <si>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</si>
  <si>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</si>
  <si>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</si>
  <si>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</si>
  <si>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</si>
  <si>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</si>
  <si>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</si>
  <si>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</si>
  <si>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</si>
  <si>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</si>
  <si>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</si>
  <si>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</si>
  <si>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</si>
  <si>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</si>
  <si>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</si>
  <si>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</si>
  <si>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</si>
  <si>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</si>
  <si>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</si>
  <si>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</si>
  <si>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</si>
  <si>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</si>
  <si>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</si>
  <si>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</si>
  <si>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</si>
  <si>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</si>
  <si>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</si>
  <si>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</si>
  <si>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</si>
  <si>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</si>
  <si>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</si>
  <si>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</si>
  <si>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</si>
  <si>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</si>
  <si>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</si>
  <si>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</si>
  <si>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</si>
  <si>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</si>
  <si>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</si>
  <si>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</si>
  <si>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</si>
  <si>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</si>
  <si>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</si>
  <si>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</si>
  <si>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</si>
  <si>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</si>
  <si>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</si>
  <si>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</si>
  <si>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</si>
  <si>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</si>
  <si>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</si>
  <si>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</si>
  <si>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</si>
  <si>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</si>
  <si>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</si>
  <si>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</si>
  <si>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</si>
  <si>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</si>
  <si>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</si>
  <si>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</si>
  <si>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</si>
  <si>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</si>
  <si>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</si>
  <si>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</si>
  <si>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</si>
  <si>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</si>
  <si>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</si>
  <si>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</si>
  <si>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</si>
  <si>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</si>
  <si>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</si>
  <si>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</si>
  <si>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</si>
  <si>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</si>
  <si>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</si>
  <si>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</si>
  <si>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</si>
  <si>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</si>
  <si>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</si>
  <si>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</si>
  <si>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</si>
  <si>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</si>
  <si>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</si>
  <si>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</si>
  <si>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</si>
  <si>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</si>
  <si>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</si>
  <si>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</si>
  <si>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</si>
  <si>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</si>
  <si>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</si>
  <si>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</si>
  <si>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</si>
  <si>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</si>
  <si>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</si>
  <si>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</si>
  <si>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</si>
  <si>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</si>
  <si>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</si>
  <si>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</si>
  <si>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</si>
  <si>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</si>
  <si>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</si>
  <si>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</si>
  <si>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</si>
  <si>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</si>
  <si>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</si>
  <si>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</si>
  <si>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</si>
  <si>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</si>
  <si>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</si>
  <si>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</si>
  <si>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</si>
  <si>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</si>
  <si>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</si>
  <si>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</si>
  <si>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</si>
  <si>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</si>
  <si>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</si>
  <si>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</si>
  <si>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</si>
  <si>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</si>
  <si>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</si>
  <si>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</si>
  <si>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</si>
  <si>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</si>
  <si>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</si>
  <si>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</si>
  <si>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</si>
  <si>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</si>
  <si>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</si>
  <si>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</si>
  <si>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</si>
  <si>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</si>
  <si>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</si>
  <si>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</si>
  <si>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</si>
  <si>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</si>
  <si>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</si>
  <si>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</si>
  <si>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</si>
  <si>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</si>
  <si>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</si>
  <si>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</si>
  <si>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</si>
  <si>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</si>
  <si>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</si>
  <si>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</si>
  <si>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</si>
  <si>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</si>
  <si>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</si>
  <si>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</si>
  <si>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</si>
  <si>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</si>
  <si>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</si>
  <si>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</si>
  <si>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</si>
  <si>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</si>
  <si>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</si>
  <si>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</si>
  <si>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</si>
  <si>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</si>
  <si>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</si>
  <si>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</si>
  <si>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</si>
  <si>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</si>
  <si>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</si>
  <si>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</si>
  <si>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</si>
  <si>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</si>
  <si>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</si>
  <si>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</si>
  <si>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</si>
  <si>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</si>
  <si>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</si>
  <si>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</si>
  <si>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</si>
  <si>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</si>
  <si>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</si>
  <si>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</si>
  <si>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</si>
  <si>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</si>
  <si>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</si>
  <si>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</si>
  <si>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</si>
  <si>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</si>
  <si>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</si>
  <si>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</si>
  <si>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</si>
  <si>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</si>
  <si>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</si>
  <si>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</si>
  <si>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</si>
  <si>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</si>
  <si>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</si>
  <si>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</si>
  <si>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</si>
  <si>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</si>
  <si>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</si>
  <si>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</si>
  <si>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</si>
  <si>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</si>
  <si>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</si>
  <si>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</si>
  <si>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</si>
  <si>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</si>
  <si>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</si>
  <si>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</si>
  <si>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</si>
  <si>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</si>
  <si>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</si>
  <si>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</si>
  <si>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</si>
  <si>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</si>
  <si>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</si>
  <si>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</si>
  <si>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</si>
  <si>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</si>
  <si>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</si>
  <si>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</si>
  <si>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</si>
  <si>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</si>
  <si>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</si>
  <si>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</si>
  <si>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</si>
  <si>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</si>
  <si>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</si>
  <si>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</si>
  <si>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</si>
  <si>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</si>
  <si>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</si>
  <si>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</si>
  <si>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</si>
  <si>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</si>
  <si>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</si>
  <si>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</si>
  <si>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</si>
  <si>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</si>
  <si>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</si>
  <si>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</si>
  <si>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</si>
  <si>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</si>
  <si>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</si>
  <si>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</si>
  <si>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</si>
  <si>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</si>
  <si>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</si>
  <si>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</si>
  <si>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</si>
  <si>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</si>
  <si>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</si>
  <si>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</si>
  <si>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</si>
  <si>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</si>
  <si>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</si>
  <si>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</si>
  <si>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</si>
  <si>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</si>
  <si>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</si>
  <si>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</si>
  <si>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</si>
  <si>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</si>
  <si>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</si>
  <si>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</si>
  <si>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</si>
  <si>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</si>
  <si>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</si>
  <si>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</si>
  <si>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</si>
  <si>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</si>
  <si>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</si>
  <si>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</si>
  <si>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</si>
  <si>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</si>
  <si>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</si>
  <si>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</si>
  <si>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</si>
  <si>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</si>
  <si>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</si>
  <si>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</si>
  <si>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</si>
  <si>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</si>
  <si>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</si>
  <si>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</si>
  <si>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</si>
  <si>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</si>
  <si>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</si>
  <si>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</si>
  <si>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</si>
  <si>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</si>
  <si>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</si>
  <si>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</si>
  <si>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</si>
  <si>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</si>
  <si>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</si>
  <si>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</si>
  <si>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</si>
  <si>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</si>
  <si>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</si>
  <si>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</si>
  <si>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</si>
  <si>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</si>
  <si>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</si>
  <si>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</si>
  <si>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</si>
  <si>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</si>
  <si>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</si>
  <si>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</si>
  <si>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</si>
  <si>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</si>
  <si>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</si>
  <si>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</si>
  <si>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</si>
  <si>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</si>
  <si>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</si>
  <si>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</si>
  <si>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</si>
  <si>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</si>
  <si>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</si>
  <si>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</si>
  <si>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</si>
  <si>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</si>
  <si>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</si>
  <si>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</si>
  <si>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</si>
  <si>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</si>
  <si>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</si>
  <si>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</si>
  <si>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</si>
  <si>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</si>
  <si>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</si>
  <si>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</si>
  <si>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</si>
  <si>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</si>
  <si>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</si>
  <si>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</si>
  <si>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</si>
  <si>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</si>
  <si>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</si>
  <si>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</si>
  <si>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</si>
  <si>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</si>
  <si>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</si>
  <si>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</si>
  <si>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</si>
  <si>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</si>
  <si>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</si>
  <si>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</si>
  <si>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</si>
  <si>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</si>
  <si>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</si>
  <si>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</si>
  <si>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</si>
  <si>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</si>
  <si>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</si>
  <si>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</si>
  <si>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</si>
  <si>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</si>
  <si>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</si>
  <si>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</si>
  <si>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</si>
  <si>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</si>
  <si>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</si>
  <si>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</si>
  <si>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</si>
  <si>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</si>
  <si>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</si>
  <si>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</si>
  <si>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</si>
  <si>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</si>
  <si>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</si>
  <si>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</si>
  <si>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</si>
  <si>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</si>
  <si>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</si>
  <si>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</si>
  <si>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</si>
  <si>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</si>
  <si>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</si>
  <si>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</si>
  <si>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</si>
  <si>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</si>
  <si>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</si>
  <si>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</si>
  <si>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</si>
  <si>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</si>
  <si>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</si>
  <si>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</si>
  <si>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</si>
  <si>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</si>
  <si>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</si>
  <si>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</si>
  <si>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</si>
  <si>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</si>
  <si>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</si>
  <si>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</si>
  <si>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</si>
  <si>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Korrik/July</t>
  </si>
  <si>
    <t>Janar - Shtator 2022</t>
  </si>
  <si>
    <t>January - September 2022</t>
  </si>
  <si>
    <t>Publikuar_Tetor. 2022</t>
  </si>
  <si>
    <t>Published_October. 2022</t>
  </si>
  <si>
    <t>Janar - Shtator / January - September</t>
  </si>
  <si>
    <t>2. In the activity of non-life for the reporting period January - September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</si>
  <si>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2. Në kuadër të aktivitetit jo-jetë për periudhën raportuese Janar - Shtator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</si>
  <si>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Gjatë periudhës Janar - Shtator 2022 tregu i sigurimeve ka pasur një rritje prej 12.29% krahasuar me periudhën e njëjtë të vitit 2021. Volumi i primeve të shkruara bruto në krahasim me periudhën paraprake është rritur për 10,759,869 euro më shumë duke arritur gjithsej shumën prej 98,292,043 euro.</t>
  </si>
  <si>
    <t>Numri i kontratave arriti në 1,010,716 duke shënuar një rritje për 13.68% krahasuar me periudhën e njëjtë Janar - Shtator të vitit 2021.</t>
  </si>
  <si>
    <t>Volumi i primeve të shkruara bruto në veprimtarinë e Jo-Jetës arriti shumën 93,363,143 euro duke shënuar një rritje në masën prej 10.90% krahasuar me periudhën Janar - Shtator 2021.</t>
  </si>
  <si>
    <t>Numri i kontratave në sigurimin e Jo-Jetës arriti në 983,258 duke shënuar një rritje në masën prej 13.28% më shumë krahasuar me periudhën e njëjtë Janar - Shtator 2021.</t>
  </si>
  <si>
    <t>Volumi i primeve të shkruara bruto në veprimtarinë e Jetës arriti shumën 4,928,901 euro duke shënuar një rritje në masën prej 47.30% krahasuar me periudhën e njëjtë të vitit paraprak.</t>
  </si>
  <si>
    <t>Numri i kontratave në sigurimin e Jetës arriti në 27,458 duke shënuar një rritje në masën 30.13% më shumë krahasuar me periudhën Janar - Shtator 2021.</t>
  </si>
  <si>
    <t>Gjatë periudhës Janar - Shtator 2022, janë paguar gjithsej 46,553,895 euro dëme ose 2.17% më shumë se gjatë periudhës së njëjtë Janar - Shtator 2021.</t>
  </si>
  <si>
    <t>Numri i dëmeve të paguara gjatë periudhës Janar - Shtator 2022 në krahasim me periudhën e njëjtë të vitit paraprak është rritur për 13,121 dëme duke arritur në 123,466 nga të cilat 123,106 dëme janë paguar nga kompanitë e sigurimit të Jo-Jetës dhe 360 nga kompanitë e sigurimit të Jetës.</t>
  </si>
  <si>
    <t xml:space="preserve">During the period of January - September 2022 the insurance market experienced an increase by 12.29% compared to January - September 2021. Gross insurance premiums amount to euro 98,292,043 increasing by euro 10,759,869 comparing with same period of the previous year. </t>
  </si>
  <si>
    <t>The number of insurance policies reached 1,010,716 which indicates an increase of 13.68% more compared to the same period of January - September 2021.</t>
  </si>
  <si>
    <t>The number of Non-Life insurance policies reached 983,258 which are 13.28% more than in the same period of January - September 2021.</t>
  </si>
  <si>
    <t>Gross insurance premiums in Life insurance business reached the value of euro 4,928,901 which indicate an increase by 47.30% compared to the same period of last year, respectively January - September 2021.</t>
  </si>
  <si>
    <t>The number of Life insurance policies reached 27,458 which indicate an increase by 30.13% more compared to the same period of 2021.</t>
  </si>
  <si>
    <t xml:space="preserve">During the period of January - September 2022, the paid claims are in the amount to euro 46,553,895 or 2.17% more than in the same period of 2021.
</t>
  </si>
  <si>
    <t xml:space="preserve">During the period of January - September 2022 compared to the same period of last year there is an increase of 13,121 in the number of paid claims, which reached the number of 123,466 paid claims. The Non-Life insurers paid 123,106 claims and Life insurers paid 360 claims. </t>
  </si>
  <si>
    <t>Gross insurance premiums in Non-Life insurance business reached the value of euro 93,363,143 which indicate an increase by 10.90% compared with January -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</si>
</sst>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52">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cellStyleXfs>
  <cellXfs count="59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3"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0" fontId="88" fillId="12" borderId="23"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8" xfId="0" applyFont="1" applyFill="1" applyBorder="1" applyAlignment="1" applyProtection="1">
      <alignment horizontal="center" vertical="center" wrapText="1"/>
      <protection locked="0"/>
    </xf>
    <xf numFmtId="0" fontId="88" fillId="12" borderId="62"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6" fillId="2" borderId="0" xfId="41" applyFont="1" applyFill="1" applyBorder="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2">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3346220.3816359807</c:v>
                </c:pt>
                <c:pt idx="1">
                  <c:v>4928900.526379996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84185954.118163303</c:v>
                </c:pt>
                <c:pt idx="1">
                  <c:v>93363142.743576884</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772500.06</c:v>
                </c:pt>
                <c:pt idx="1">
                  <c:v>844393.16999999993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44791592.615000002</c:v>
                </c:pt>
                <c:pt idx="1">
                  <c:v>45709501.975000001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strCache>
            </c:strRef>
          </c:cat>
          <c:val>
            <c:numRef>
              <c:f>'F24'!$B$8:$M$8</c:f>
              <c:numCache>
                <c:formatCode>_-* #,##0_-;\-* #,##0_-;_-* "-"??_-;_-@_-</c:formatCode>
                <c:ptCount val="12"/>
                <c:pt idx="0">
                  <c:v>32493</c:v>
                </c:pt>
                <c:pt idx="1">
                  <c:v>35855</c:v>
                </c:pt>
                <c:pt idx="2">
                  <c:v>36098</c:v>
                </c:pt>
                <c:pt idx="3">
                  <c:v>30924</c:v>
                </c:pt>
                <c:pt idx="4">
                  <c:v>28000</c:v>
                </c:pt>
                <c:pt idx="5">
                  <c:v>30779</c:v>
                </c:pt>
                <c:pt idx="6">
                  <c:v>23408</c:v>
                </c:pt>
                <c:pt idx="7">
                  <c:v>32066</c:v>
                </c:pt>
                <c:pt idx="8">
                  <c:v>42618</c:v>
                </c:pt>
                <c:pt idx="9">
                  <c:v>41884</c:v>
                </c:pt>
                <c:pt idx="10">
                  <c:v>42498</c:v>
                </c:pt>
                <c:pt idx="11">
                  <c:v>38080</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strCache>
            </c:strRef>
          </c:cat>
          <c:val>
            <c:numRef>
              <c:f>'F24'!$B$9:$M$9</c:f>
              <c:numCache>
                <c:formatCode>#,##0.00_);[Red]\(#,##0.00\)</c:formatCode>
                <c:ptCount val="12"/>
                <c:pt idx="0">
                  <c:v>0</c:v>
                </c:pt>
                <c:pt idx="1">
                  <c:v>10.346843935616912</c:v>
                </c:pt>
                <c:pt idx="2">
                  <c:v>0.67772974480546644</c:v>
                </c:pt>
                <c:pt idx="3">
                  <c:v>-14.333204055626346</c:v>
                </c:pt>
                <c:pt idx="4">
                  <c:v>-9.4554391411201699</c:v>
                </c:pt>
                <c:pt idx="5">
                  <c:v>9.925000000000006</c:v>
                </c:pt>
                <c:pt idx="6">
                  <c:v>-23.948146463497842</c:v>
                </c:pt>
                <c:pt idx="7">
                  <c:v>36.987354750512644</c:v>
                </c:pt>
                <c:pt idx="8">
                  <c:v>32.907129046341922</c:v>
                </c:pt>
                <c:pt idx="9">
                  <c:v>-1.7222769721713882</c:v>
                </c:pt>
                <c:pt idx="10">
                  <c:v>1.4659535860949369</c:v>
                </c:pt>
                <c:pt idx="11">
                  <c:v>-10.395783330980279</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strCache>
            </c:strRef>
          </c:cat>
          <c:val>
            <c:numRef>
              <c:f>'F24'!$B$10:$M$10</c:f>
              <c:numCache>
                <c:formatCode>_-* #,##0_-;\-* #,##0_-;_-* "-"??_-;_-@_-</c:formatCode>
                <c:ptCount val="12"/>
                <c:pt idx="0">
                  <c:v>4786749.8488999996</c:v>
                </c:pt>
                <c:pt idx="1">
                  <c:v>5351430.0999999996</c:v>
                </c:pt>
                <c:pt idx="2">
                  <c:v>5395572.5999999996</c:v>
                </c:pt>
                <c:pt idx="3">
                  <c:v>4535683.7799999993</c:v>
                </c:pt>
                <c:pt idx="4">
                  <c:v>4307268.82</c:v>
                </c:pt>
                <c:pt idx="5">
                  <c:v>4968029.8099999996</c:v>
                </c:pt>
                <c:pt idx="6">
                  <c:v>3794280.42</c:v>
                </c:pt>
                <c:pt idx="7">
                  <c:v>4958285.95</c:v>
                </c:pt>
                <c:pt idx="8">
                  <c:v>6424883.7400000002</c:v>
                </c:pt>
                <c:pt idx="9">
                  <c:v>6299775.0700000003</c:v>
                </c:pt>
                <c:pt idx="10">
                  <c:v>6227329.25</c:v>
                </c:pt>
                <c:pt idx="11">
                  <c:v>5635386.3299999991</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Tetor/October</c:v>
                </c:pt>
                <c:pt idx="1">
                  <c:v>Nëntor/November</c:v>
                </c:pt>
                <c:pt idx="2">
                  <c:v>Dhjetor/December</c:v>
                </c:pt>
                <c:pt idx="3">
                  <c:v>Janar/January</c:v>
                </c:pt>
                <c:pt idx="4">
                  <c:v>Shkurt/February</c:v>
                </c:pt>
                <c:pt idx="5">
                  <c:v>Mars/March</c:v>
                </c:pt>
                <c:pt idx="6">
                  <c:v>Prill/April</c:v>
                </c:pt>
                <c:pt idx="7">
                  <c:v>Maj/May</c:v>
                </c:pt>
                <c:pt idx="8">
                  <c:v>Qershor/June</c:v>
                </c:pt>
                <c:pt idx="9">
                  <c:v>Korrik/July</c:v>
                </c:pt>
                <c:pt idx="10">
                  <c:v>Gusht/August</c:v>
                </c:pt>
                <c:pt idx="11">
                  <c:v>Shtator/September</c:v>
                </c:pt>
              </c:strCache>
            </c:strRef>
          </c:cat>
          <c:val>
            <c:numRef>
              <c:f>'F24'!$B$9:$M$9</c:f>
              <c:numCache>
                <c:formatCode>#,##0.00_);[Red]\(#,##0.00\)</c:formatCode>
                <c:ptCount val="12"/>
                <c:pt idx="0">
                  <c:v>0</c:v>
                </c:pt>
                <c:pt idx="1">
                  <c:v>10.346843935616912</c:v>
                </c:pt>
                <c:pt idx="2">
                  <c:v>0.67772974480546644</c:v>
                </c:pt>
                <c:pt idx="3">
                  <c:v>-14.333204055626346</c:v>
                </c:pt>
                <c:pt idx="4">
                  <c:v>-9.4554391411201699</c:v>
                </c:pt>
                <c:pt idx="5">
                  <c:v>9.925000000000006</c:v>
                </c:pt>
                <c:pt idx="6">
                  <c:v>-23.948146463497842</c:v>
                </c:pt>
                <c:pt idx="7">
                  <c:v>36.987354750512644</c:v>
                </c:pt>
                <c:pt idx="8">
                  <c:v>32.907129046341922</c:v>
                </c:pt>
                <c:pt idx="9">
                  <c:v>-1.7222769721713882</c:v>
                </c:pt>
                <c:pt idx="10">
                  <c:v>1.4659535860949369</c:v>
                </c:pt>
                <c:pt idx="11">
                  <c:v>-10.395783330980279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116328</xdr:rowOff>
    </xdr:from>
    <xdr:to>
      <xdr:col>3</xdr:col>
      <xdr:colOff>833437</xdr:colOff>
      <xdr:row>40</xdr:row>
      <xdr:rowOff>36664</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topLeftCell="A19" zoomScale="98" zoomScaleNormal="98" workbookViewId="0">
      <selection activeCell="B30" sqref="B30"/>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5" t="s">
        <v>347</v>
      </c>
      <c r="E2" s="525"/>
      <c r="F2" s="525"/>
      <c r="G2" s="525"/>
      <c r="H2" s="525"/>
      <c r="I2" s="52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475</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476</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477</v>
      </c>
      <c r="C28" s="200"/>
      <c r="D28" s="200"/>
      <c r="E28" s="33"/>
      <c r="F28" s="33"/>
      <c r="G28" s="33"/>
      <c r="H28" s="33"/>
      <c r="I28" s="33"/>
      <c r="J28" s="33"/>
      <c r="K28" s="33"/>
    </row>
    <row r="29" spans="1:11">
      <c r="A29" s="33"/>
      <c r="B29" s="221" t="s">
        <v>478</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5" t="s">
        <v>59</v>
      </c>
      <c r="B1" s="535"/>
      <c r="D1" s="532"/>
      <c r="E1" s="532"/>
    </row>
    <row r="2" spans="1:5" ht="105" customHeight="1">
      <c r="A2" s="526" t="s">
        <v>445</v>
      </c>
      <c r="B2" s="526"/>
      <c r="D2" s="530"/>
      <c r="E2" s="530"/>
    </row>
    <row r="3" spans="1:5" ht="16.5" customHeight="1">
      <c r="A3" s="533" t="s">
        <v>5</v>
      </c>
      <c r="B3" s="533"/>
      <c r="D3" s="532"/>
      <c r="E3" s="532"/>
    </row>
    <row r="4" spans="1:5" ht="62.25" customHeight="1">
      <c r="A4" s="528" t="s">
        <v>290</v>
      </c>
      <c r="B4" s="529"/>
      <c r="D4" s="530"/>
      <c r="E4" s="530"/>
    </row>
    <row r="5" spans="1:5" ht="18.75" customHeight="1">
      <c r="A5" s="45"/>
      <c r="B5" s="45"/>
      <c r="D5" s="34"/>
      <c r="E5" s="34"/>
    </row>
    <row r="6" spans="1:5" ht="14.25" customHeight="1">
      <c r="A6" s="533" t="s">
        <v>98</v>
      </c>
      <c r="B6" s="534"/>
      <c r="C6" s="192"/>
      <c r="D6" s="531"/>
      <c r="E6" s="532"/>
    </row>
    <row r="7" spans="1:5" ht="15.75" customHeight="1">
      <c r="A7" s="526" t="s">
        <v>102</v>
      </c>
      <c r="B7" s="527"/>
      <c r="C7" s="192"/>
      <c r="D7" s="536"/>
      <c r="E7" s="530"/>
    </row>
    <row r="8" spans="1:5" ht="2.25" customHeight="1">
      <c r="A8" s="45"/>
      <c r="B8" s="193"/>
      <c r="C8" s="192"/>
      <c r="D8" s="194"/>
      <c r="E8" s="35"/>
    </row>
    <row r="9" spans="1:5" ht="14.25" customHeight="1">
      <c r="A9" s="533" t="s">
        <v>60</v>
      </c>
      <c r="B9" s="534"/>
      <c r="C9" s="192"/>
      <c r="D9" s="531"/>
      <c r="E9" s="532"/>
    </row>
    <row r="10" spans="1:5" ht="11.25" customHeight="1">
      <c r="A10" s="526" t="s">
        <v>61</v>
      </c>
      <c r="B10" s="527"/>
      <c r="C10" s="192"/>
      <c r="D10" s="536"/>
      <c r="E10" s="530"/>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6" t="s">
        <v>442</v>
      </c>
      <c r="C16" s="527"/>
      <c r="D16" s="197"/>
      <c r="E16" s="1"/>
    </row>
    <row r="17" spans="1:11" ht="13.5" customHeight="1">
      <c r="A17" s="46"/>
      <c r="B17" s="46" t="s">
        <v>292</v>
      </c>
      <c r="C17" s="164"/>
      <c r="E17" s="38"/>
    </row>
    <row r="18" spans="1:11" ht="13.5" customHeight="1">
      <c r="A18" s="46"/>
      <c r="B18" s="46" t="s">
        <v>443</v>
      </c>
      <c r="C18" s="164"/>
      <c r="E18" s="38"/>
    </row>
    <row r="19" spans="1:11" ht="15.75" customHeight="1">
      <c r="A19" s="533" t="s">
        <v>0</v>
      </c>
      <c r="B19" s="533"/>
    </row>
    <row r="20" spans="1:11" ht="66.75" customHeight="1">
      <c r="A20" s="526" t="s">
        <v>444</v>
      </c>
      <c r="B20" s="526"/>
    </row>
    <row r="21" spans="1:11" ht="27" customHeight="1">
      <c r="A21" s="526" t="s">
        <v>403</v>
      </c>
      <c r="B21" s="526"/>
      <c r="E21" s="39"/>
    </row>
    <row r="22" spans="1:11" ht="15.75">
      <c r="A22" s="533" t="s">
        <v>5</v>
      </c>
      <c r="B22" s="533"/>
    </row>
    <row r="23" spans="1:11" ht="45.75" customHeight="1">
      <c r="A23" s="526" t="s">
        <v>293</v>
      </c>
      <c r="B23" s="526"/>
    </row>
    <row r="24" spans="1:11" ht="3" customHeight="1">
      <c r="A24" s="47"/>
      <c r="B24" s="47"/>
      <c r="E24" s="42"/>
    </row>
    <row r="25" spans="1:11" ht="15.75">
      <c r="A25" s="533" t="s">
        <v>4</v>
      </c>
      <c r="B25" s="533"/>
    </row>
    <row r="26" spans="1:11">
      <c r="A26" s="526" t="s">
        <v>103</v>
      </c>
      <c r="B26" s="526"/>
    </row>
    <row r="27" spans="1:11" ht="3" customHeight="1">
      <c r="A27" s="48"/>
      <c r="B27" s="48"/>
    </row>
    <row r="28" spans="1:11" ht="12.75" customHeight="1">
      <c r="A28" s="533" t="s">
        <v>1</v>
      </c>
      <c r="B28" s="533"/>
      <c r="C28" s="40"/>
      <c r="F28" s="40"/>
      <c r="G28" s="40"/>
      <c r="H28" s="40"/>
      <c r="I28" s="40"/>
      <c r="J28" s="40"/>
      <c r="K28" s="40"/>
    </row>
    <row r="29" spans="1:11" ht="13.5" customHeight="1">
      <c r="A29" s="526" t="s">
        <v>2</v>
      </c>
      <c r="B29" s="526"/>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6" t="s">
        <v>439</v>
      </c>
      <c r="C35" s="527"/>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7" t="s">
        <v>298</v>
      </c>
      <c r="B38" s="537"/>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abSelected="1" topLeftCell="B1" zoomScale="93" zoomScaleNormal="93" workbookViewId="0">
      <selection activeCell="B12" sqref="B12"/>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482</v>
      </c>
      <c r="C6" s="481"/>
      <c r="D6" s="479" t="s">
        <v>7</v>
      </c>
      <c r="E6" s="482" t="s">
        <v>490</v>
      </c>
      <c r="F6" s="538"/>
      <c r="G6" s="538"/>
      <c r="H6" s="538"/>
      <c r="I6" s="538"/>
      <c r="J6" s="538"/>
      <c r="K6" s="538"/>
      <c r="L6" s="538"/>
      <c r="M6" s="538"/>
      <c r="N6" s="538"/>
      <c r="O6" s="538"/>
      <c r="P6" s="538"/>
    </row>
    <row r="7" spans="1:16" ht="43.5" customHeight="1">
      <c r="A7" s="479" t="s">
        <v>7</v>
      </c>
      <c r="B7" s="483" t="s">
        <v>483</v>
      </c>
      <c r="C7" s="480"/>
      <c r="D7" s="479" t="s">
        <v>7</v>
      </c>
      <c r="E7" s="482" t="s">
        <v>491</v>
      </c>
      <c r="F7" s="538"/>
      <c r="G7" s="538"/>
      <c r="H7" s="538"/>
      <c r="I7" s="538"/>
      <c r="J7" s="538"/>
      <c r="K7" s="538"/>
      <c r="L7" s="538"/>
      <c r="M7" s="538"/>
      <c r="N7" s="538"/>
      <c r="O7" s="538"/>
      <c r="P7" s="538"/>
    </row>
    <row r="8" spans="1:16" ht="40.5" customHeight="1">
      <c r="A8" s="479" t="s">
        <v>7</v>
      </c>
      <c r="B8" s="480" t="s">
        <v>484</v>
      </c>
      <c r="C8" s="480"/>
      <c r="D8" s="479" t="s">
        <v>7</v>
      </c>
      <c r="E8" s="480" t="s">
        <v>497</v>
      </c>
      <c r="F8" s="538"/>
      <c r="G8" s="538"/>
      <c r="H8" s="538"/>
      <c r="I8" s="538"/>
      <c r="J8" s="538"/>
      <c r="K8" s="538"/>
      <c r="L8" s="538"/>
      <c r="M8" s="538"/>
      <c r="N8" s="538"/>
      <c r="O8" s="538"/>
      <c r="P8" s="538"/>
    </row>
    <row r="9" spans="1:16" ht="39.75" customHeight="1">
      <c r="A9" s="479" t="s">
        <v>7</v>
      </c>
      <c r="B9" s="480" t="s">
        <v>485</v>
      </c>
      <c r="C9" s="480"/>
      <c r="D9" s="479" t="s">
        <v>7</v>
      </c>
      <c r="E9" s="480" t="s">
        <v>492</v>
      </c>
      <c r="F9" s="538"/>
      <c r="G9" s="538"/>
      <c r="H9" s="538"/>
      <c r="I9" s="538"/>
      <c r="J9" s="538"/>
      <c r="K9" s="538"/>
      <c r="L9" s="538"/>
      <c r="M9" s="538"/>
      <c r="N9" s="538"/>
      <c r="O9" s="538"/>
      <c r="P9" s="538"/>
    </row>
    <row r="10" spans="1:16" ht="41.25" customHeight="1">
      <c r="A10" s="479" t="s">
        <v>7</v>
      </c>
      <c r="B10" s="480" t="s">
        <v>486</v>
      </c>
      <c r="C10" s="480"/>
      <c r="D10" s="479" t="s">
        <v>7</v>
      </c>
      <c r="E10" s="480" t="s">
        <v>493</v>
      </c>
      <c r="F10" s="538"/>
      <c r="G10" s="538"/>
      <c r="H10" s="538"/>
      <c r="I10" s="538"/>
      <c r="J10" s="538"/>
      <c r="K10" s="538"/>
      <c r="L10" s="538"/>
      <c r="M10" s="538"/>
      <c r="N10" s="538"/>
      <c r="O10" s="538"/>
      <c r="P10" s="538"/>
    </row>
    <row r="11" spans="1:16" ht="40.5" customHeight="1">
      <c r="A11" s="479" t="s">
        <v>7</v>
      </c>
      <c r="B11" s="480" t="s">
        <v>487</v>
      </c>
      <c r="C11" s="480"/>
      <c r="D11" s="479" t="s">
        <v>7</v>
      </c>
      <c r="E11" s="480" t="s">
        <v>494</v>
      </c>
      <c r="F11" s="538"/>
      <c r="G11" s="538"/>
      <c r="H11" s="538"/>
      <c r="I11" s="538"/>
      <c r="J11" s="538"/>
      <c r="K11" s="538"/>
      <c r="L11" s="538"/>
      <c r="M11" s="538"/>
      <c r="N11" s="538"/>
      <c r="O11" s="538"/>
      <c r="P11" s="538"/>
    </row>
    <row r="12" spans="1:16" ht="47.25">
      <c r="A12" s="479" t="s">
        <v>7</v>
      </c>
      <c r="B12" s="480" t="s">
        <v>488</v>
      </c>
      <c r="C12" s="480"/>
      <c r="D12" s="479" t="s">
        <v>7</v>
      </c>
      <c r="E12" s="480" t="s">
        <v>495</v>
      </c>
      <c r="F12" s="538"/>
      <c r="G12" s="538"/>
      <c r="H12" s="538"/>
      <c r="I12" s="538"/>
      <c r="J12" s="538"/>
      <c r="K12" s="538"/>
      <c r="L12" s="538"/>
      <c r="M12" s="538"/>
      <c r="N12" s="538"/>
      <c r="O12" s="538"/>
      <c r="P12" s="538"/>
    </row>
    <row r="13" spans="1:16" ht="47.25">
      <c r="A13" s="479" t="s">
        <v>7</v>
      </c>
      <c r="B13" s="480" t="s">
        <v>489</v>
      </c>
      <c r="C13" s="480"/>
      <c r="D13" s="479" t="s">
        <v>7</v>
      </c>
      <c r="E13" s="480" t="s">
        <v>496</v>
      </c>
      <c r="F13" s="538"/>
      <c r="G13" s="538"/>
      <c r="H13" s="538"/>
      <c r="I13" s="538"/>
      <c r="J13" s="538"/>
      <c r="K13" s="538"/>
      <c r="L13" s="538"/>
      <c r="M13" s="538"/>
      <c r="N13" s="538"/>
      <c r="O13" s="538"/>
      <c r="P13" s="53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opLeftCell="A13" zoomScale="83" zoomScaleNormal="83" workbookViewId="0">
      <selection activeCell="H15" sqref="H15"/>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46" t="s">
        <v>206</v>
      </c>
      <c r="B1" s="546"/>
      <c r="C1" s="546"/>
      <c r="D1" s="546"/>
      <c r="E1" s="546"/>
      <c r="F1" s="546"/>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7" t="s">
        <v>54</v>
      </c>
      <c r="B2" s="547"/>
      <c r="C2" s="547"/>
      <c r="D2" s="547"/>
      <c r="E2" s="547"/>
      <c r="F2" s="547"/>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3" t="s">
        <v>134</v>
      </c>
      <c r="B3" s="543"/>
      <c r="C3" s="543"/>
      <c r="D3" s="543"/>
      <c r="E3" s="543"/>
      <c r="F3" s="543"/>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8" t="s">
        <v>11</v>
      </c>
      <c r="F6" s="549"/>
    </row>
    <row r="7" spans="1:33" ht="12" customHeight="1">
      <c r="A7" s="299" t="s">
        <v>12</v>
      </c>
      <c r="B7" s="548" t="s">
        <v>261</v>
      </c>
      <c r="C7" s="549"/>
      <c r="D7" s="410" t="s">
        <v>13</v>
      </c>
      <c r="E7" s="548" t="s">
        <v>13</v>
      </c>
      <c r="F7" s="549"/>
    </row>
    <row r="8" spans="1:33" ht="12" customHeight="1">
      <c r="A8" s="300" t="s">
        <v>15</v>
      </c>
      <c r="B8" s="544" t="s">
        <v>262</v>
      </c>
      <c r="C8" s="545"/>
      <c r="D8" s="334" t="s">
        <v>50</v>
      </c>
      <c r="E8" s="544" t="s">
        <v>17</v>
      </c>
      <c r="F8" s="545"/>
    </row>
    <row r="9" spans="1:33" ht="12" customHeight="1">
      <c r="A9" s="301"/>
      <c r="B9" s="297"/>
      <c r="C9" s="298"/>
      <c r="D9" s="334" t="s">
        <v>18</v>
      </c>
      <c r="E9" s="544" t="s">
        <v>18</v>
      </c>
      <c r="F9" s="545"/>
    </row>
    <row r="10" spans="1:33" ht="14.25" customHeight="1" thickBot="1">
      <c r="A10" s="65" t="s">
        <v>479</v>
      </c>
      <c r="B10" s="66">
        <v>2021</v>
      </c>
      <c r="C10" s="224">
        <v>2022</v>
      </c>
      <c r="D10" s="66" t="s">
        <v>473</v>
      </c>
      <c r="E10" s="66">
        <v>2021</v>
      </c>
      <c r="F10" s="224">
        <v>2022</v>
      </c>
    </row>
    <row r="11" spans="1:33" ht="15.75" thickBot="1">
      <c r="A11" s="540" t="s">
        <v>329</v>
      </c>
      <c r="B11" s="540"/>
      <c r="C11" s="540"/>
      <c r="D11" s="540"/>
      <c r="E11" s="540"/>
      <c r="F11" s="540"/>
    </row>
    <row r="12" spans="1:33" ht="13.5" customHeight="1">
      <c r="A12" s="69" t="s">
        <v>170</v>
      </c>
      <c r="B12" s="161">
        <v>3346220.3816359807</v>
      </c>
      <c r="C12" s="161">
        <v>4928900.526379996</v>
      </c>
      <c r="D12" s="223">
        <f>(C12/B12-1)*100</f>
        <v>47.297546611984842</v>
      </c>
      <c r="E12" s="87">
        <f>B12/B15*100</f>
        <v>3.8228461714311166</v>
      </c>
      <c r="F12" s="87">
        <f>C12/C15*100</f>
        <v>5.0145468162085933</v>
      </c>
      <c r="I12" s="493"/>
    </row>
    <row r="13" spans="1:33" ht="18" customHeight="1">
      <c r="A13" s="71" t="s">
        <v>259</v>
      </c>
      <c r="B13" s="429">
        <v>84185954.118163303</v>
      </c>
      <c r="C13" s="210">
        <v>93363142.743576884</v>
      </c>
      <c r="D13" s="223">
        <f>(C13/B13-1)*100</f>
        <v>10.901092375258337</v>
      </c>
      <c r="E13" s="90">
        <f>B13/B15*100</f>
        <v>96.177153828568891</v>
      </c>
      <c r="F13" s="90">
        <f>C13/C15*100</f>
        <v>94.985453183791407</v>
      </c>
      <c r="I13" s="493"/>
      <c r="J13" s="492"/>
    </row>
    <row r="14" spans="1:33" ht="13.5" customHeight="1">
      <c r="A14" s="72" t="s">
        <v>235</v>
      </c>
      <c r="B14" s="210"/>
      <c r="C14" s="210"/>
      <c r="D14" s="223"/>
      <c r="E14" s="90"/>
      <c r="F14" s="90"/>
      <c r="I14" s="493"/>
    </row>
    <row r="15" spans="1:33" ht="15">
      <c r="A15" s="307" t="s">
        <v>8</v>
      </c>
      <c r="B15" s="308">
        <f>SUM(B12:B14)</f>
        <v>87532174.499799281</v>
      </c>
      <c r="C15" s="308">
        <f>SUM(C12:C14)</f>
        <v>98292043.269956887</v>
      </c>
      <c r="D15" s="309">
        <f>(C15/B15-1)*100</f>
        <v>12.292472832583723</v>
      </c>
      <c r="E15" s="310">
        <f>SUM(E12:E14)</f>
        <v>100</v>
      </c>
      <c r="F15" s="310">
        <f>SUM(F12:F14)</f>
        <v>100</v>
      </c>
      <c r="H15" s="68"/>
      <c r="I15" s="441"/>
    </row>
    <row r="16" spans="1:33" ht="12.75" thickBot="1">
      <c r="A16" s="73"/>
      <c r="B16" s="74"/>
      <c r="C16" s="279"/>
      <c r="D16" s="430"/>
      <c r="E16" s="75"/>
      <c r="F16" s="75"/>
    </row>
    <row r="17" spans="1:33" ht="14.25" customHeight="1" thickBot="1">
      <c r="A17" s="540" t="s">
        <v>326</v>
      </c>
      <c r="B17" s="540"/>
      <c r="C17" s="540"/>
      <c r="D17" s="540"/>
      <c r="E17" s="540"/>
      <c r="F17" s="540"/>
    </row>
    <row r="18" spans="1:33" ht="16.5" customHeight="1">
      <c r="A18" s="69" t="s">
        <v>169</v>
      </c>
      <c r="B18" s="161">
        <v>772500.06</v>
      </c>
      <c r="C18" s="161">
        <v>844393.16999999993</v>
      </c>
      <c r="D18" s="223">
        <f>(C18/B18-1)*100</f>
        <v>9.3065507334717736</v>
      </c>
      <c r="E18" s="87">
        <f>B18/$B$21*100</f>
        <v>1.6954141181085198</v>
      </c>
      <c r="F18" s="87">
        <f>C18/$C$21*100</f>
        <v>1.8137970353930517</v>
      </c>
      <c r="I18" s="493"/>
      <c r="J18" s="494"/>
    </row>
    <row r="19" spans="1:33" ht="20.25" customHeight="1">
      <c r="A19" s="71" t="s">
        <v>259</v>
      </c>
      <c r="B19" s="210">
        <v>44791592.615000002</v>
      </c>
      <c r="C19" s="210">
        <f>39114017.405+' F9'!D23</f>
        <v>45709501.975000001</v>
      </c>
      <c r="D19" s="223">
        <f>(C19/B19-1)*100</f>
        <v>2.0492894010038176</v>
      </c>
      <c r="E19" s="90">
        <f>B19/$B$21*100</f>
        <v>98.30458588189147</v>
      </c>
      <c r="F19" s="90">
        <f>C19/$C$21*100</f>
        <v>98.186202964606935</v>
      </c>
      <c r="I19" s="493"/>
      <c r="J19" s="494"/>
    </row>
    <row r="20" spans="1:33" ht="16.5" customHeight="1">
      <c r="A20" s="72" t="s">
        <v>235</v>
      </c>
      <c r="B20" s="210"/>
      <c r="C20" s="210"/>
      <c r="D20" s="223"/>
      <c r="E20" s="90"/>
      <c r="F20" s="90"/>
    </row>
    <row r="21" spans="1:33" ht="15">
      <c r="A21" s="307" t="s">
        <v>8</v>
      </c>
      <c r="B21" s="308">
        <f>SUM(B18:B20)</f>
        <v>45564092.675000004</v>
      </c>
      <c r="C21" s="308">
        <f>SUM(C18:C20)</f>
        <v>46553895.145000003</v>
      </c>
      <c r="D21" s="309">
        <f>(C21/B21-1)*100</f>
        <v>2.1723300342225027</v>
      </c>
      <c r="E21" s="310">
        <v>100</v>
      </c>
      <c r="F21" s="311">
        <v>100</v>
      </c>
    </row>
    <row r="22" spans="1:33" ht="15">
      <c r="A22" s="77"/>
      <c r="B22" s="78"/>
      <c r="C22" s="225"/>
      <c r="D22" s="263"/>
      <c r="E22" s="79"/>
      <c r="F22" s="79"/>
    </row>
    <row r="23" spans="1:33" s="60" customFormat="1" ht="15.75" customHeight="1">
      <c r="A23" s="546" t="s">
        <v>55</v>
      </c>
      <c r="B23" s="546"/>
      <c r="C23" s="546"/>
      <c r="D23" s="546"/>
      <c r="E23" s="546"/>
      <c r="F23" s="546"/>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3" t="s">
        <v>135</v>
      </c>
      <c r="B24" s="543"/>
      <c r="C24" s="543"/>
      <c r="D24" s="543"/>
      <c r="E24" s="543"/>
      <c r="F24" s="543"/>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1" t="s">
        <v>11</v>
      </c>
      <c r="F26" s="541"/>
    </row>
    <row r="27" spans="1:33" ht="12" customHeight="1">
      <c r="A27" s="302" t="s">
        <v>12</v>
      </c>
      <c r="B27" s="541" t="s">
        <v>168</v>
      </c>
      <c r="C27" s="541"/>
      <c r="D27" s="411" t="s">
        <v>13</v>
      </c>
      <c r="E27" s="541" t="s">
        <v>13</v>
      </c>
      <c r="F27" s="541"/>
    </row>
    <row r="28" spans="1:33" ht="12" customHeight="1">
      <c r="A28" s="305" t="s">
        <v>15</v>
      </c>
      <c r="B28" s="542" t="s">
        <v>167</v>
      </c>
      <c r="C28" s="542"/>
      <c r="D28" s="412" t="s">
        <v>50</v>
      </c>
      <c r="E28" s="542" t="s">
        <v>17</v>
      </c>
      <c r="F28" s="542"/>
    </row>
    <row r="29" spans="1:33" ht="12" customHeight="1">
      <c r="A29" s="305"/>
      <c r="B29" s="303"/>
      <c r="C29" s="304"/>
      <c r="D29" s="412" t="s">
        <v>18</v>
      </c>
      <c r="E29" s="542" t="s">
        <v>18</v>
      </c>
      <c r="F29" s="542"/>
    </row>
    <row r="30" spans="1:33" ht="15" customHeight="1" thickBot="1">
      <c r="A30" s="65" t="str">
        <f>A10</f>
        <v>Janar - Shtator / January - September</v>
      </c>
      <c r="B30" s="66">
        <v>2021</v>
      </c>
      <c r="C30" s="224">
        <v>2022</v>
      </c>
      <c r="D30" s="66" t="s">
        <v>473</v>
      </c>
      <c r="E30" s="66">
        <v>2021</v>
      </c>
      <c r="F30" s="224">
        <v>2022</v>
      </c>
    </row>
    <row r="31" spans="1:33" ht="15.75" thickBot="1">
      <c r="A31" s="540" t="s">
        <v>327</v>
      </c>
      <c r="B31" s="540"/>
      <c r="C31" s="540"/>
      <c r="D31" s="540"/>
      <c r="E31" s="540"/>
      <c r="F31" s="540"/>
    </row>
    <row r="32" spans="1:33" ht="15">
      <c r="A32" s="69" t="s">
        <v>169</v>
      </c>
      <c r="B32" s="161">
        <v>21101</v>
      </c>
      <c r="C32" s="161">
        <v>27458</v>
      </c>
      <c r="D32" s="223">
        <f>(C32/B32-1)*100</f>
        <v>30.126534287474538</v>
      </c>
      <c r="E32" s="87">
        <f>B32/$B$35*100</f>
        <v>2.3733815935546061</v>
      </c>
      <c r="F32" s="87">
        <f>C32/$C$35*100</f>
        <v>2.716687971695313</v>
      </c>
      <c r="I32" s="493"/>
      <c r="J32" s="494"/>
    </row>
    <row r="33" spans="1:11" ht="15">
      <c r="A33" s="71" t="s">
        <v>259</v>
      </c>
      <c r="B33" s="210">
        <v>867968</v>
      </c>
      <c r="C33" s="210">
        <f>630843+'F10'!D23</f>
        <v>983258</v>
      </c>
      <c r="D33" s="223">
        <f>(C33/B33-1)*100</f>
        <v>13.282747751069168</v>
      </c>
      <c r="E33" s="90">
        <f>B33/$B$35*100</f>
        <v>97.626618406445402</v>
      </c>
      <c r="F33" s="90">
        <f>C33/$C$35*100</f>
        <v>97.283312028304692</v>
      </c>
      <c r="I33" s="493"/>
      <c r="J33" s="494"/>
      <c r="K33" s="493"/>
    </row>
    <row r="34" spans="1:11" ht="13.5" customHeight="1">
      <c r="A34" s="72" t="s">
        <v>235</v>
      </c>
      <c r="B34" s="91"/>
      <c r="C34" s="91">
        <v>0</v>
      </c>
      <c r="D34" s="223"/>
      <c r="E34" s="90">
        <v>0</v>
      </c>
      <c r="F34" s="90">
        <v>0</v>
      </c>
    </row>
    <row r="35" spans="1:11" ht="15">
      <c r="A35" s="307" t="s">
        <v>8</v>
      </c>
      <c r="B35" s="308">
        <f>SUM(B32:B34)</f>
        <v>889069</v>
      </c>
      <c r="C35" s="308">
        <f>SUM(C32:C34)</f>
        <v>1010716</v>
      </c>
      <c r="D35" s="309">
        <f>(C35/B35-1)*100</f>
        <v>13.68251508038183</v>
      </c>
      <c r="E35" s="310">
        <f>SUM(E32:E34)</f>
        <v>100.00000000000001</v>
      </c>
      <c r="F35" s="311">
        <f>SUM(F32:F34)</f>
        <v>100</v>
      </c>
    </row>
    <row r="36" spans="1:11" ht="12.75" thickBot="1">
      <c r="A36" s="64"/>
      <c r="B36" s="84"/>
      <c r="C36" s="157"/>
      <c r="D36" s="264"/>
      <c r="E36" s="84"/>
      <c r="F36" s="84"/>
    </row>
    <row r="37" spans="1:11" ht="15.75" thickBot="1">
      <c r="A37" s="540" t="s">
        <v>328</v>
      </c>
      <c r="B37" s="540"/>
      <c r="C37" s="540"/>
      <c r="D37" s="540"/>
      <c r="E37" s="540"/>
      <c r="F37" s="540"/>
    </row>
    <row r="38" spans="1:11" ht="12.75" customHeight="1">
      <c r="A38" s="69" t="s">
        <v>170</v>
      </c>
      <c r="B38" s="161">
        <v>276</v>
      </c>
      <c r="C38" s="161">
        <v>360</v>
      </c>
      <c r="D38" s="223">
        <f>(C38/B38-1)*100</f>
        <v>30.434782608695656</v>
      </c>
      <c r="E38" s="87">
        <f>B38/B41*100</f>
        <v>0.25012460918029816</v>
      </c>
      <c r="F38" s="87">
        <f>C38/$C$39*100</f>
        <v>0.29243091319675729</v>
      </c>
      <c r="I38" s="493"/>
      <c r="J38" s="494"/>
    </row>
    <row r="39" spans="1:11" ht="15">
      <c r="A39" s="71" t="s">
        <v>259</v>
      </c>
      <c r="B39" s="210">
        <v>110069</v>
      </c>
      <c r="C39" s="210">
        <f>119599+'F11'!D23</f>
        <v>123106</v>
      </c>
      <c r="D39" s="223">
        <f>(C39/B39-1)*100</f>
        <v>11.844388519928417</v>
      </c>
      <c r="E39" s="90">
        <f>B39/B41*100</f>
        <v>99.749875390819696</v>
      </c>
      <c r="F39" s="90">
        <f>C39/$C$41*100</f>
        <v>99.708421751737319</v>
      </c>
      <c r="I39" s="493"/>
      <c r="J39" s="494"/>
    </row>
    <row r="40" spans="1:11" ht="15.75" customHeight="1">
      <c r="A40" s="72" t="s">
        <v>235</v>
      </c>
      <c r="B40" s="210"/>
      <c r="C40" s="210">
        <v>0</v>
      </c>
      <c r="D40" s="223"/>
      <c r="E40" s="90">
        <v>0</v>
      </c>
      <c r="F40" s="90">
        <v>0</v>
      </c>
    </row>
    <row r="41" spans="1:11" ht="15">
      <c r="A41" s="307" t="s">
        <v>8</v>
      </c>
      <c r="B41" s="308">
        <f>SUM(B38:B40)</f>
        <v>110345</v>
      </c>
      <c r="C41" s="308">
        <f>SUM(C38:C40)</f>
        <v>123466</v>
      </c>
      <c r="D41" s="309">
        <f>(C41/B41-1)*100</f>
        <v>11.890887670488004</v>
      </c>
      <c r="E41" s="310">
        <f>SUM(E38:E40)</f>
        <v>100</v>
      </c>
      <c r="F41" s="311">
        <f>SUM(F38:F40)</f>
        <v>100.00085266493407</v>
      </c>
      <c r="I41" s="441"/>
    </row>
    <row r="42" spans="1:11" ht="15">
      <c r="A42" s="77"/>
      <c r="B42" s="85"/>
      <c r="C42" s="226"/>
      <c r="D42" s="265"/>
      <c r="E42" s="86"/>
      <c r="F42" s="86"/>
      <c r="G42" s="68">
        <f>C41-B41</f>
        <v>13121</v>
      </c>
    </row>
    <row r="43" spans="1:11" ht="12.75">
      <c r="A43" s="539" t="s">
        <v>150</v>
      </c>
      <c r="B43" s="539"/>
      <c r="C43" s="539" t="s">
        <v>151</v>
      </c>
      <c r="D43" s="539"/>
      <c r="E43" s="539"/>
      <c r="F43" s="539"/>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53"/>
  <sheetViews>
    <sheetView zoomScale="85" zoomScaleNormal="85" workbookViewId="0">
      <selection activeCell="J40" sqref="J40"/>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46"/>
      <c r="C1" s="546"/>
      <c r="D1" s="546"/>
      <c r="E1" s="546"/>
      <c r="F1" s="546"/>
      <c r="G1" s="546"/>
      <c r="H1" s="269"/>
      <c r="I1" s="59"/>
      <c r="J1" s="59"/>
      <c r="K1" s="59"/>
      <c r="L1" s="59"/>
      <c r="M1" s="59"/>
      <c r="N1" s="59"/>
      <c r="O1" s="59"/>
      <c r="P1" s="59"/>
      <c r="Q1" s="59"/>
      <c r="R1" s="59"/>
      <c r="S1" s="59"/>
      <c r="T1" s="59"/>
      <c r="U1" s="59"/>
      <c r="V1" s="59"/>
    </row>
    <row r="2" spans="1:22" s="60" customFormat="1" ht="15.75" customHeight="1">
      <c r="A2" s="546" t="s">
        <v>165</v>
      </c>
      <c r="B2" s="546"/>
      <c r="C2" s="546"/>
      <c r="D2" s="546"/>
      <c r="E2" s="546"/>
      <c r="F2" s="546"/>
      <c r="G2" s="546"/>
      <c r="H2" s="269"/>
      <c r="I2" s="59"/>
      <c r="J2" s="59"/>
      <c r="K2" s="59"/>
      <c r="L2" s="59"/>
      <c r="M2" s="59"/>
      <c r="N2" s="59"/>
      <c r="O2" s="59"/>
      <c r="P2" s="59"/>
      <c r="Q2" s="59"/>
      <c r="R2" s="59"/>
      <c r="S2" s="59"/>
      <c r="T2" s="59"/>
      <c r="U2" s="59"/>
      <c r="V2" s="59"/>
    </row>
    <row r="3" spans="1:22" s="60" customFormat="1" ht="15.75" customHeight="1">
      <c r="A3" s="543" t="s">
        <v>177</v>
      </c>
      <c r="B3" s="543"/>
      <c r="C3" s="543"/>
      <c r="D3" s="543"/>
      <c r="E3" s="543"/>
      <c r="F3" s="543"/>
      <c r="G3" s="543"/>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8" t="s">
        <v>11</v>
      </c>
      <c r="G5" s="541"/>
    </row>
    <row r="6" spans="1:22" ht="15.75" customHeight="1">
      <c r="A6" s="312" t="s">
        <v>46</v>
      </c>
      <c r="B6" s="302" t="s">
        <v>9</v>
      </c>
      <c r="C6" s="548" t="s">
        <v>261</v>
      </c>
      <c r="D6" s="549"/>
      <c r="E6" s="315" t="s">
        <v>13</v>
      </c>
      <c r="F6" s="548" t="s">
        <v>13</v>
      </c>
      <c r="G6" s="541"/>
    </row>
    <row r="7" spans="1:22" ht="13.5" customHeight="1">
      <c r="A7" s="316"/>
      <c r="B7" s="305" t="s">
        <v>178</v>
      </c>
      <c r="C7" s="544" t="s">
        <v>262</v>
      </c>
      <c r="D7" s="545"/>
      <c r="E7" s="306" t="s">
        <v>50</v>
      </c>
      <c r="F7" s="544" t="s">
        <v>17</v>
      </c>
      <c r="G7" s="542"/>
    </row>
    <row r="8" spans="1:22" ht="12" customHeight="1">
      <c r="A8" s="317"/>
      <c r="B8" s="305"/>
      <c r="C8" s="297"/>
      <c r="D8" s="314"/>
      <c r="E8" s="306" t="s">
        <v>18</v>
      </c>
      <c r="F8" s="544" t="s">
        <v>18</v>
      </c>
      <c r="G8" s="542"/>
    </row>
    <row r="9" spans="1:22" ht="16.5" customHeight="1" thickBot="1">
      <c r="A9" s="183"/>
      <c r="B9" s="65" t="str">
        <f>' F4'!A10</f>
        <v>Janar - Shtator / January - September</v>
      </c>
      <c r="C9" s="66">
        <v>2021</v>
      </c>
      <c r="D9" s="224">
        <v>2022</v>
      </c>
      <c r="E9" s="66" t="s">
        <v>473</v>
      </c>
      <c r="F9" s="66">
        <v>2021</v>
      </c>
      <c r="G9" s="224">
        <v>2022</v>
      </c>
    </row>
    <row r="10" spans="1:22" ht="15.75" thickBot="1">
      <c r="A10" s="540" t="s">
        <v>330</v>
      </c>
      <c r="B10" s="540"/>
      <c r="C10" s="540"/>
      <c r="D10" s="540"/>
      <c r="E10" s="540"/>
      <c r="F10" s="540"/>
      <c r="G10" s="540"/>
    </row>
    <row r="11" spans="1:22" ht="12.75">
      <c r="A11" s="319" t="s">
        <v>252</v>
      </c>
      <c r="B11" s="318" t="s">
        <v>312</v>
      </c>
      <c r="C11" s="320">
        <f>SUM(C12:C30)</f>
        <v>3346220.3816359811</v>
      </c>
      <c r="D11" s="320">
        <f>SUM(D12:D30)</f>
        <v>4928900.5263799932</v>
      </c>
      <c r="E11" s="321">
        <f>(D11/C11-1)*100</f>
        <v>47.297546611984757</v>
      </c>
      <c r="F11" s="322">
        <f>SUM(F12:F30)</f>
        <v>100.00000000000001</v>
      </c>
      <c r="G11" s="322">
        <f>SUM(G12:G30)</f>
        <v>100</v>
      </c>
      <c r="J11" s="441"/>
    </row>
    <row r="12" spans="1:22" ht="12.75">
      <c r="A12" s="247"/>
      <c r="B12" s="248" t="s">
        <v>348</v>
      </c>
      <c r="C12" s="88">
        <v>1021615.04</v>
      </c>
      <c r="D12" s="88">
        <v>0</v>
      </c>
      <c r="E12" s="89">
        <f>(D12/C12-1)*100</f>
        <v>-100</v>
      </c>
      <c r="F12" s="174">
        <f>C12/C$31*100</f>
        <v>30.53041711199333</v>
      </c>
      <c r="G12" s="174">
        <f>D12/D$31*100</f>
        <v>0</v>
      </c>
      <c r="J12" s="441"/>
    </row>
    <row r="13" spans="1:22" ht="12.75">
      <c r="A13" s="249"/>
      <c r="B13" s="422" t="s">
        <v>313</v>
      </c>
      <c r="C13" s="88">
        <v>1899127.271635981</v>
      </c>
      <c r="D13" s="88">
        <v>2380074.962964138</v>
      </c>
      <c r="E13" s="89">
        <f>(D13/C13-1)*100</f>
        <v>25.324668783985715</v>
      </c>
      <c r="F13" s="174">
        <f>C13/C$31*100</f>
        <v>56.754399144131973</v>
      </c>
      <c r="G13" s="174">
        <f>D13/D$31*100</f>
        <v>48.288151692770562</v>
      </c>
      <c r="J13" s="441"/>
    </row>
    <row r="14" spans="1:22" ht="12.75">
      <c r="A14" s="249"/>
      <c r="B14" s="422" t="s">
        <v>372</v>
      </c>
      <c r="C14" s="88">
        <v>0</v>
      </c>
      <c r="D14" s="88">
        <v>1913259.403415855</v>
      </c>
      <c r="E14" s="89" t="e">
        <f t="shared" ref="E14:E18" si="0">(D14/C14-1)*100</f>
        <v>#DIV/0!</v>
      </c>
      <c r="F14" s="174">
        <f t="shared" ref="F14:G29" si="1">C14/C$31*100</f>
        <v>0</v>
      </c>
      <c r="G14" s="174">
        <f t="shared" si="1"/>
        <v>38.81716405465864</v>
      </c>
      <c r="J14" s="441"/>
    </row>
    <row r="15" spans="1:22" ht="12.75">
      <c r="A15" s="249"/>
      <c r="B15" s="422" t="s">
        <v>373</v>
      </c>
      <c r="C15" s="88">
        <v>286546.36</v>
      </c>
      <c r="D15" s="88">
        <v>0</v>
      </c>
      <c r="E15" s="89">
        <f t="shared" si="0"/>
        <v>-100</v>
      </c>
      <c r="F15" s="174">
        <f t="shared" si="1"/>
        <v>8.5632841630086034</v>
      </c>
      <c r="G15" s="174">
        <f t="shared" si="1"/>
        <v>0</v>
      </c>
      <c r="J15" s="441"/>
    </row>
    <row r="16" spans="1:22" ht="12.75">
      <c r="A16" s="249"/>
      <c r="B16" s="422" t="s">
        <v>374</v>
      </c>
      <c r="C16" s="88">
        <v>63044.749999999993</v>
      </c>
      <c r="D16" s="88">
        <v>496877.44</v>
      </c>
      <c r="E16" s="89">
        <f t="shared" si="0"/>
        <v>688.13452349323313</v>
      </c>
      <c r="F16" s="174">
        <f t="shared" si="1"/>
        <v>1.8840585140772212</v>
      </c>
      <c r="G16" s="174">
        <f t="shared" si="1"/>
        <v>10.080898109845386</v>
      </c>
      <c r="J16" s="441"/>
    </row>
    <row r="17" spans="1:23" ht="12.75">
      <c r="A17" s="249"/>
      <c r="B17" s="422" t="s">
        <v>375</v>
      </c>
      <c r="C17" s="88">
        <v>0</v>
      </c>
      <c r="D17" s="88">
        <v>53397.43</v>
      </c>
      <c r="E17" s="89" t="e">
        <f t="shared" si="0"/>
        <v>#DIV/0!</v>
      </c>
      <c r="F17" s="174">
        <f t="shared" si="1"/>
        <v>0</v>
      </c>
      <c r="G17" s="174">
        <f t="shared" si="1"/>
        <v>1.0833537766528529</v>
      </c>
      <c r="J17" s="441"/>
    </row>
    <row r="18" spans="1:23" ht="12.75">
      <c r="A18" s="249"/>
      <c r="B18" s="250" t="s">
        <v>350</v>
      </c>
      <c r="C18" s="88">
        <v>34561.61</v>
      </c>
      <c r="D18" s="88">
        <v>0</v>
      </c>
      <c r="E18" s="89">
        <f t="shared" si="0"/>
        <v>-100</v>
      </c>
      <c r="F18" s="174">
        <f t="shared" si="1"/>
        <v>1.0328551636847865</v>
      </c>
      <c r="G18" s="174">
        <f t="shared" si="1"/>
        <v>0</v>
      </c>
      <c r="J18" s="441"/>
    </row>
    <row r="19" spans="1:23" ht="12.75">
      <c r="A19" s="249"/>
      <c r="B19" s="250" t="s">
        <v>351</v>
      </c>
      <c r="C19" s="88">
        <v>0</v>
      </c>
      <c r="D19" s="88">
        <v>33721.090000000004</v>
      </c>
      <c r="E19" s="89" t="e">
        <f>(D19/C19-1)*100</f>
        <v>#DIV/0!</v>
      </c>
      <c r="F19" s="174">
        <f>C19/C$31*100</f>
        <v>0</v>
      </c>
      <c r="G19" s="174">
        <f t="shared" si="1"/>
        <v>0.68415034589400192</v>
      </c>
      <c r="J19" s="441"/>
    </row>
    <row r="20" spans="1:23" ht="12.75">
      <c r="A20" s="249"/>
      <c r="B20" s="250" t="s">
        <v>352</v>
      </c>
      <c r="C20" s="88">
        <v>0</v>
      </c>
      <c r="D20" s="88">
        <v>0</v>
      </c>
      <c r="E20" s="89" t="e">
        <f t="shared" ref="E20:E30" si="2">(D20/C20-1)*100</f>
        <v>#DIV/0!</v>
      </c>
      <c r="F20" s="174">
        <f>C20/C$31*100</f>
        <v>0</v>
      </c>
      <c r="G20" s="174">
        <f t="shared" si="1"/>
        <v>0</v>
      </c>
      <c r="J20" s="441"/>
    </row>
    <row r="21" spans="1:23" ht="12.75">
      <c r="A21" s="251"/>
      <c r="B21" s="250" t="s">
        <v>353</v>
      </c>
      <c r="C21" s="113">
        <v>0</v>
      </c>
      <c r="D21" s="88">
        <v>0</v>
      </c>
      <c r="E21" s="89" t="e">
        <f t="shared" si="2"/>
        <v>#DIV/0!</v>
      </c>
      <c r="F21" s="174">
        <f t="shared" si="1"/>
        <v>0</v>
      </c>
      <c r="G21" s="174">
        <f t="shared" si="1"/>
        <v>0</v>
      </c>
      <c r="J21" s="441"/>
    </row>
    <row r="22" spans="1:23" ht="12.75">
      <c r="A22" s="251"/>
      <c r="B22" s="250" t="s">
        <v>354</v>
      </c>
      <c r="C22" s="88">
        <v>0</v>
      </c>
      <c r="D22" s="88">
        <v>0</v>
      </c>
      <c r="E22" s="89" t="e">
        <f t="shared" si="2"/>
        <v>#DIV/0!</v>
      </c>
      <c r="F22" s="174">
        <f t="shared" si="1"/>
        <v>0</v>
      </c>
      <c r="G22" s="174">
        <f t="shared" si="1"/>
        <v>0</v>
      </c>
      <c r="J22" s="441"/>
    </row>
    <row r="23" spans="1:23" ht="25.5">
      <c r="A23" s="251"/>
      <c r="B23" s="250" t="s">
        <v>355</v>
      </c>
      <c r="C23" s="88">
        <v>41325.350000000006</v>
      </c>
      <c r="D23" s="88">
        <v>0</v>
      </c>
      <c r="E23" s="89">
        <f t="shared" si="2"/>
        <v>-100</v>
      </c>
      <c r="F23" s="174">
        <f t="shared" si="1"/>
        <v>1.2349859031040826</v>
      </c>
      <c r="G23" s="174">
        <f t="shared" si="1"/>
        <v>0</v>
      </c>
      <c r="J23" s="441"/>
    </row>
    <row r="24" spans="1:23" ht="12.75">
      <c r="A24" s="251"/>
      <c r="B24" s="250" t="s">
        <v>356</v>
      </c>
      <c r="C24" s="88"/>
      <c r="D24" s="88">
        <v>51570.199999999983</v>
      </c>
      <c r="E24" s="89" t="e">
        <f t="shared" si="2"/>
        <v>#DIV/0!</v>
      </c>
      <c r="F24" s="174">
        <f t="shared" si="1"/>
        <v>0</v>
      </c>
      <c r="G24" s="174">
        <f t="shared" si="1"/>
        <v>1.0462820201785541</v>
      </c>
      <c r="J24" s="441"/>
    </row>
    <row r="25" spans="1:23" ht="12.75">
      <c r="A25" s="251"/>
      <c r="B25" s="250" t="s">
        <v>357</v>
      </c>
      <c r="C25" s="88">
        <v>0</v>
      </c>
      <c r="D25" s="88">
        <v>0</v>
      </c>
      <c r="E25" s="89" t="e">
        <f t="shared" si="2"/>
        <v>#DIV/0!</v>
      </c>
      <c r="F25" s="174">
        <f t="shared" si="1"/>
        <v>0</v>
      </c>
      <c r="G25" s="174">
        <f t="shared" si="1"/>
        <v>0</v>
      </c>
      <c r="J25" s="441"/>
    </row>
    <row r="26" spans="1:23" ht="13.5">
      <c r="A26" s="323" t="s">
        <v>253</v>
      </c>
      <c r="B26" s="324" t="s">
        <v>358</v>
      </c>
      <c r="C26" s="325">
        <v>0</v>
      </c>
      <c r="D26" s="325">
        <v>0</v>
      </c>
      <c r="E26" s="89" t="e">
        <f t="shared" si="2"/>
        <v>#DIV/0!</v>
      </c>
      <c r="F26" s="174">
        <f t="shared" si="1"/>
        <v>0</v>
      </c>
      <c r="G26" s="174">
        <f t="shared" si="1"/>
        <v>0</v>
      </c>
      <c r="J26" s="441"/>
    </row>
    <row r="27" spans="1:23" ht="12.75">
      <c r="A27" s="252"/>
      <c r="B27" s="250" t="s">
        <v>359</v>
      </c>
      <c r="C27" s="271">
        <v>0</v>
      </c>
      <c r="D27" s="271">
        <v>0</v>
      </c>
      <c r="E27" s="89" t="e">
        <f t="shared" si="2"/>
        <v>#DIV/0!</v>
      </c>
      <c r="F27" s="174">
        <f t="shared" si="1"/>
        <v>0</v>
      </c>
      <c r="G27" s="174">
        <f t="shared" si="1"/>
        <v>0</v>
      </c>
      <c r="J27" s="441"/>
    </row>
    <row r="28" spans="1:23" ht="12.75">
      <c r="A28" s="252"/>
      <c r="B28" s="250" t="s">
        <v>360</v>
      </c>
      <c r="C28" s="271">
        <v>0</v>
      </c>
      <c r="D28" s="271">
        <v>0</v>
      </c>
      <c r="E28" s="89" t="e">
        <f t="shared" si="2"/>
        <v>#DIV/0!</v>
      </c>
      <c r="F28" s="174">
        <f t="shared" si="1"/>
        <v>0</v>
      </c>
      <c r="G28" s="174">
        <f t="shared" si="1"/>
        <v>0</v>
      </c>
      <c r="J28" s="441"/>
    </row>
    <row r="29" spans="1:23" ht="39.75">
      <c r="A29" s="327" t="s">
        <v>254</v>
      </c>
      <c r="B29" s="324" t="s">
        <v>361</v>
      </c>
      <c r="C29" s="325">
        <v>0</v>
      </c>
      <c r="D29" s="325">
        <v>0</v>
      </c>
      <c r="E29" s="89" t="e">
        <f t="shared" si="2"/>
        <v>#DIV/0!</v>
      </c>
      <c r="F29" s="174">
        <f t="shared" si="1"/>
        <v>0</v>
      </c>
      <c r="G29" s="174">
        <f t="shared" si="1"/>
        <v>0</v>
      </c>
      <c r="J29" s="441"/>
      <c r="W29" s="63">
        <v>888913</v>
      </c>
    </row>
    <row r="30" spans="1:23" ht="27.75" thickBot="1">
      <c r="A30" s="253" t="s">
        <v>255</v>
      </c>
      <c r="B30" s="256" t="s">
        <v>362</v>
      </c>
      <c r="C30" s="272">
        <v>0</v>
      </c>
      <c r="D30" s="273">
        <v>0</v>
      </c>
      <c r="E30" s="89" t="e">
        <f t="shared" si="2"/>
        <v>#DIV/0!</v>
      </c>
      <c r="F30" s="174">
        <f t="shared" ref="F30:G30" si="3">C30/C$31*100</f>
        <v>0</v>
      </c>
      <c r="G30" s="174">
        <f t="shared" si="3"/>
        <v>0</v>
      </c>
      <c r="J30" s="441"/>
    </row>
    <row r="31" spans="1:23" ht="15.75" thickTop="1" thickBot="1">
      <c r="A31" s="328"/>
      <c r="B31" s="329" t="s">
        <v>251</v>
      </c>
      <c r="C31" s="330">
        <f>SUM(C12:C30)</f>
        <v>3346220.3816359811</v>
      </c>
      <c r="D31" s="330">
        <f>SUM(D12:D30)</f>
        <v>4928900.5263799932</v>
      </c>
      <c r="E31" s="331">
        <f>(D31/C31-1)*100</f>
        <v>47.297546611984757</v>
      </c>
      <c r="F31" s="332">
        <f>SUM(F12:F30)</f>
        <v>100.00000000000001</v>
      </c>
      <c r="G31" s="332">
        <f>SUM(G12:G30)</f>
        <v>100</v>
      </c>
      <c r="J31" s="441"/>
    </row>
    <row r="32" spans="1:23"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I36" sqref="I36"/>
    </sheetView>
  </sheetViews>
  <sheetFormatPr defaultColWidth="9.140625" defaultRowHeight="12.75"/>
  <cols>
    <col min="1" max="1" width="5.140625" style="187" bestFit="1" customWidth="1"/>
    <col min="2" max="2" width="52.1406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46" t="s">
        <v>179</v>
      </c>
      <c r="B2" s="546"/>
      <c r="C2" s="546"/>
      <c r="D2" s="546"/>
      <c r="E2" s="546"/>
      <c r="F2" s="546"/>
      <c r="G2" s="546"/>
    </row>
    <row r="3" spans="1:10" ht="15.75">
      <c r="A3" s="543" t="s">
        <v>180</v>
      </c>
      <c r="B3" s="543"/>
      <c r="C3" s="543"/>
      <c r="D3" s="543"/>
      <c r="E3" s="543"/>
      <c r="F3" s="543"/>
      <c r="G3" s="543"/>
    </row>
    <row r="5" spans="1:10" ht="14.25">
      <c r="A5" s="312"/>
      <c r="B5" s="313"/>
      <c r="C5" s="550" t="s">
        <v>148</v>
      </c>
      <c r="D5" s="551"/>
      <c r="E5" s="315" t="s">
        <v>49</v>
      </c>
      <c r="F5" s="548" t="s">
        <v>11</v>
      </c>
      <c r="G5" s="541"/>
    </row>
    <row r="6" spans="1:10" ht="14.25" customHeight="1">
      <c r="A6" s="312" t="s">
        <v>46</v>
      </c>
      <c r="B6" s="302" t="s">
        <v>9</v>
      </c>
      <c r="C6" s="548" t="s">
        <v>261</v>
      </c>
      <c r="D6" s="549"/>
      <c r="E6" s="315" t="s">
        <v>13</v>
      </c>
      <c r="F6" s="548" t="s">
        <v>13</v>
      </c>
      <c r="G6" s="541"/>
    </row>
    <row r="7" spans="1:10" ht="15">
      <c r="A7" s="316"/>
      <c r="B7" s="305" t="s">
        <v>178</v>
      </c>
      <c r="C7" s="544" t="s">
        <v>262</v>
      </c>
      <c r="D7" s="545"/>
      <c r="E7" s="306" t="s">
        <v>50</v>
      </c>
      <c r="F7" s="544" t="s">
        <v>17</v>
      </c>
      <c r="G7" s="542"/>
    </row>
    <row r="8" spans="1:10" ht="15">
      <c r="A8" s="317"/>
      <c r="B8" s="305"/>
      <c r="C8" s="297"/>
      <c r="D8" s="314"/>
      <c r="E8" s="306" t="s">
        <v>18</v>
      </c>
      <c r="F8" s="544" t="s">
        <v>18</v>
      </c>
      <c r="G8" s="542"/>
    </row>
    <row r="9" spans="1:10" ht="16.5" customHeight="1" thickBot="1">
      <c r="A9" s="183"/>
      <c r="B9" s="65" t="str">
        <f>' F4'!A10</f>
        <v>Janar - Shtator / January - September</v>
      </c>
      <c r="C9" s="224">
        <v>2021</v>
      </c>
      <c r="D9" s="224">
        <v>2022</v>
      </c>
      <c r="E9" s="66" t="s">
        <v>473</v>
      </c>
      <c r="F9" s="224">
        <v>2021</v>
      </c>
      <c r="G9" s="224">
        <v>2022</v>
      </c>
    </row>
    <row r="10" spans="1:10" ht="15.75" thickBot="1">
      <c r="A10" s="540" t="s">
        <v>331</v>
      </c>
      <c r="B10" s="540"/>
      <c r="C10" s="540"/>
      <c r="D10" s="540"/>
      <c r="E10" s="540"/>
      <c r="F10" s="540"/>
      <c r="G10" s="540"/>
    </row>
    <row r="11" spans="1:10">
      <c r="A11" s="319" t="s">
        <v>252</v>
      </c>
      <c r="B11" s="318" t="s">
        <v>312</v>
      </c>
      <c r="C11" s="320">
        <f>SUM(C12:C30)</f>
        <v>772500.06</v>
      </c>
      <c r="D11" s="320">
        <f>SUM(D12:D30)</f>
        <v>844393.17</v>
      </c>
      <c r="E11" s="321">
        <f>(D11/C11-1)*100</f>
        <v>9.3065507334717736</v>
      </c>
      <c r="F11" s="322">
        <f>SUM(F12:F30)</f>
        <v>99.999999999999972</v>
      </c>
      <c r="G11" s="322">
        <f>SUM(G12:G30)</f>
        <v>100</v>
      </c>
      <c r="J11" s="464"/>
    </row>
    <row r="12" spans="1:10">
      <c r="A12" s="247"/>
      <c r="B12" s="248" t="s">
        <v>348</v>
      </c>
      <c r="C12" s="88">
        <v>63303.340000000004</v>
      </c>
      <c r="D12" s="88">
        <v>61811.18</v>
      </c>
      <c r="E12" s="89">
        <f>(D12/C12-1)*100</f>
        <v>-2.3571584058597939</v>
      </c>
      <c r="F12" s="174">
        <f>C12/C$31*100</f>
        <v>8.19460648326681</v>
      </c>
      <c r="G12" s="174">
        <f>D12/D$31*100</f>
        <v>7.3201894799788585</v>
      </c>
      <c r="J12" s="464"/>
    </row>
    <row r="13" spans="1:10">
      <c r="A13" s="249"/>
      <c r="B13" s="422" t="s">
        <v>313</v>
      </c>
      <c r="C13" s="88">
        <v>228310.26</v>
      </c>
      <c r="D13" s="88">
        <v>222822.72999999998</v>
      </c>
      <c r="E13" s="89">
        <f>(D13/C13-1)*100</f>
        <v>-2.4035406906373957</v>
      </c>
      <c r="F13" s="174">
        <f>C13/C$31*100</f>
        <v>29.554723918079695</v>
      </c>
      <c r="G13" s="174">
        <f>D13/D$31*100</f>
        <v>26.388504539893422</v>
      </c>
      <c r="J13" s="464"/>
    </row>
    <row r="14" spans="1:10">
      <c r="A14" s="249"/>
      <c r="B14" s="422" t="s">
        <v>372</v>
      </c>
      <c r="C14" s="88">
        <v>416987.92</v>
      </c>
      <c r="D14" s="88">
        <v>439647.11</v>
      </c>
      <c r="E14" s="89">
        <f>(D14/C14-1)*100</f>
        <v>5.4340159302456614</v>
      </c>
      <c r="F14" s="174">
        <f t="shared" ref="F14:G24" si="0">C14/C$31*100</f>
        <v>53.979014577681703</v>
      </c>
      <c r="G14" s="174">
        <f t="shared" si="0"/>
        <v>52.066635025008544</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50615.78</v>
      </c>
      <c r="D16" s="88">
        <v>20999.75</v>
      </c>
      <c r="E16" s="89">
        <f t="shared" si="1"/>
        <v>-58.511456308684764</v>
      </c>
      <c r="F16" s="174">
        <f t="shared" si="0"/>
        <v>6.5522040218352853</v>
      </c>
      <c r="G16" s="174">
        <f t="shared" si="0"/>
        <v>2.4869635077697279</v>
      </c>
      <c r="J16" s="464"/>
    </row>
    <row r="17" spans="1:10">
      <c r="A17" s="249"/>
      <c r="B17" s="422" t="s">
        <v>375</v>
      </c>
      <c r="C17" s="88">
        <v>3888.96</v>
      </c>
      <c r="D17" s="88">
        <v>30753.420000000002</v>
      </c>
      <c r="E17" s="89">
        <f t="shared" si="1"/>
        <v>690.78776845223399</v>
      </c>
      <c r="F17" s="174">
        <f t="shared" si="0"/>
        <v>0.50342520361745979</v>
      </c>
      <c r="G17" s="174">
        <f t="shared" si="0"/>
        <v>3.6420735141663925</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62710.649999999994</v>
      </c>
      <c r="E19" s="89">
        <f t="shared" si="1"/>
        <v>574.30806451612898</v>
      </c>
      <c r="F19" s="174">
        <f t="shared" si="0"/>
        <v>1.2038834016401241</v>
      </c>
      <c r="G19" s="174">
        <f t="shared" si="0"/>
        <v>7.426712132216795</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93.8</v>
      </c>
      <c r="D24" s="88">
        <v>5648.3300000000008</v>
      </c>
      <c r="E24" s="89">
        <f t="shared" si="1"/>
        <v>5921.6737739872078</v>
      </c>
      <c r="F24" s="174">
        <f t="shared" si="0"/>
        <v>1.2142393878907918E-2</v>
      </c>
      <c r="G24" s="174">
        <f t="shared" si="0"/>
        <v>0.66892180096624898</v>
      </c>
      <c r="J24" s="464"/>
    </row>
    <row r="25" spans="1:10">
      <c r="A25" s="251"/>
      <c r="B25" s="250" t="s">
        <v>357</v>
      </c>
      <c r="C25" s="88">
        <v>0</v>
      </c>
      <c r="D25" s="88">
        <v>0</v>
      </c>
      <c r="E25" s="89" t="e">
        <f t="shared" si="1"/>
        <v>#DIV/0!</v>
      </c>
      <c r="F25" s="174">
        <f t="shared" ref="F25:F30" si="2">C25/C$31*100</f>
        <v>0</v>
      </c>
      <c r="G25" s="174">
        <f t="shared" ref="G25:G30" si="3">D25/D$31*100</f>
        <v>0</v>
      </c>
      <c r="J25" s="501"/>
    </row>
    <row r="26" spans="1:10" ht="13.5">
      <c r="A26" s="323" t="s">
        <v>253</v>
      </c>
      <c r="B26" s="324" t="s">
        <v>358</v>
      </c>
      <c r="C26" s="325">
        <v>0</v>
      </c>
      <c r="D26" s="325">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v>0</v>
      </c>
      <c r="D29" s="325">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772500.06</v>
      </c>
      <c r="D31" s="333">
        <f>SUM(D12:D30)</f>
        <v>844393.17</v>
      </c>
      <c r="E31" s="331">
        <f>(D31/C31-1)*100</f>
        <v>9.3065507334717736</v>
      </c>
      <c r="F31" s="332">
        <f>SUM(F12:F30)</f>
        <v>99.999999999999972</v>
      </c>
      <c r="G31" s="332">
        <f>SUM(G12:G30)</f>
        <v>100</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J42" sqref="J42"/>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46" t="s">
        <v>56</v>
      </c>
      <c r="B2" s="546"/>
      <c r="C2" s="546"/>
      <c r="D2" s="546"/>
      <c r="E2" s="546"/>
      <c r="F2" s="546"/>
      <c r="G2" s="54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3" t="s">
        <v>57</v>
      </c>
      <c r="B3" s="543"/>
      <c r="C3" s="543"/>
      <c r="D3" s="543"/>
      <c r="E3" s="543"/>
      <c r="F3" s="543"/>
      <c r="G3" s="543"/>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2" t="s">
        <v>11</v>
      </c>
      <c r="G5" s="553"/>
    </row>
    <row r="6" spans="1:47" ht="12" customHeight="1">
      <c r="A6" s="312" t="s">
        <v>48</v>
      </c>
      <c r="B6" s="302" t="s">
        <v>9</v>
      </c>
      <c r="C6" s="552" t="s">
        <v>44</v>
      </c>
      <c r="D6" s="553"/>
      <c r="E6" s="335" t="s">
        <v>13</v>
      </c>
      <c r="F6" s="552" t="s">
        <v>13</v>
      </c>
      <c r="G6" s="553"/>
    </row>
    <row r="7" spans="1:47" ht="12" customHeight="1">
      <c r="A7" s="316"/>
      <c r="B7" s="305" t="s">
        <v>178</v>
      </c>
      <c r="C7" s="554" t="s">
        <v>45</v>
      </c>
      <c r="D7" s="555"/>
      <c r="E7" s="336" t="s">
        <v>50</v>
      </c>
      <c r="F7" s="554" t="s">
        <v>17</v>
      </c>
      <c r="G7" s="555"/>
    </row>
    <row r="8" spans="1:47" ht="12" customHeight="1">
      <c r="A8" s="317"/>
      <c r="B8" s="305"/>
      <c r="C8" s="303"/>
      <c r="D8" s="334"/>
      <c r="E8" s="336" t="s">
        <v>18</v>
      </c>
      <c r="F8" s="544" t="s">
        <v>18</v>
      </c>
      <c r="G8" s="542"/>
    </row>
    <row r="9" spans="1:47" ht="16.5" customHeight="1" thickBot="1">
      <c r="A9" s="183"/>
      <c r="B9" s="65" t="str">
        <f>' F4'!A10</f>
        <v>Janar - Shtator / January - September</v>
      </c>
      <c r="C9" s="224">
        <v>2021</v>
      </c>
      <c r="D9" s="224">
        <v>2022</v>
      </c>
      <c r="E9" s="66" t="s">
        <v>473</v>
      </c>
      <c r="F9" s="224">
        <v>2021</v>
      </c>
      <c r="G9" s="224">
        <v>2022</v>
      </c>
    </row>
    <row r="10" spans="1:47" ht="15.75" thickBot="1">
      <c r="A10" s="540" t="s">
        <v>332</v>
      </c>
      <c r="B10" s="540"/>
      <c r="C10" s="540"/>
      <c r="D10" s="540"/>
      <c r="E10" s="540"/>
      <c r="F10" s="540"/>
      <c r="G10" s="540"/>
    </row>
    <row r="11" spans="1:47" ht="12.75">
      <c r="A11" s="319" t="s">
        <v>252</v>
      </c>
      <c r="B11" s="318" t="s">
        <v>312</v>
      </c>
      <c r="C11" s="320">
        <f>SUM(C12:C30)</f>
        <v>21101</v>
      </c>
      <c r="D11" s="320">
        <f>SUM(D12:D30)</f>
        <v>27458</v>
      </c>
      <c r="E11" s="321">
        <f>(D11/C11-1)*100</f>
        <v>30.126534287474538</v>
      </c>
      <c r="F11" s="322">
        <f>SUM(F12:F30)</f>
        <v>100</v>
      </c>
      <c r="G11" s="322">
        <f>SUM(G12:G30)</f>
        <v>100</v>
      </c>
      <c r="H11" s="441"/>
      <c r="J11" s="441"/>
    </row>
    <row r="12" spans="1:47" ht="12.75">
      <c r="A12" s="247"/>
      <c r="B12" s="248" t="s">
        <v>348</v>
      </c>
      <c r="C12" s="88">
        <v>0</v>
      </c>
      <c r="D12" s="88">
        <v>0</v>
      </c>
      <c r="E12" s="414" t="e">
        <f>(D12/C12-1)*100</f>
        <v>#DIV/0!</v>
      </c>
      <c r="F12" s="174">
        <f>C12/C$31*100</f>
        <v>0</v>
      </c>
      <c r="G12" s="174">
        <f>D12/D$31*100</f>
        <v>0</v>
      </c>
      <c r="J12" s="441"/>
    </row>
    <row r="13" spans="1:47" ht="12.75">
      <c r="A13" s="249"/>
      <c r="B13" s="422" t="s">
        <v>313</v>
      </c>
      <c r="C13" s="413">
        <v>6285</v>
      </c>
      <c r="D13" s="413">
        <v>11214</v>
      </c>
      <c r="E13" s="414">
        <f>(D13/C13-1)*100</f>
        <v>78.424821002386636</v>
      </c>
      <c r="F13" s="415">
        <f>C13/C$31*100</f>
        <v>29.785318231363444</v>
      </c>
      <c r="G13" s="415">
        <f>D13/D$31*100</f>
        <v>40.840556486269939</v>
      </c>
      <c r="J13" s="441"/>
    </row>
    <row r="14" spans="1:47" ht="12.75">
      <c r="A14" s="249"/>
      <c r="B14" s="422" t="s">
        <v>372</v>
      </c>
      <c r="C14" s="88">
        <v>1179</v>
      </c>
      <c r="D14" s="88">
        <v>1104</v>
      </c>
      <c r="E14" s="89">
        <f>(D14/C14-1)*100</f>
        <v>-6.3613231552162812</v>
      </c>
      <c r="F14" s="174">
        <f t="shared" ref="F14:G29" si="0">C14/C$31*100</f>
        <v>5.5874129188190134</v>
      </c>
      <c r="G14" s="174">
        <f t="shared" si="0"/>
        <v>4.0206861388302135</v>
      </c>
      <c r="J14" s="441"/>
    </row>
    <row r="15" spans="1:47" ht="12.75">
      <c r="A15" s="249"/>
      <c r="B15" s="422" t="s">
        <v>373</v>
      </c>
      <c r="C15" s="88">
        <v>0</v>
      </c>
      <c r="D15" s="88">
        <v>0</v>
      </c>
      <c r="E15" s="414"/>
      <c r="F15" s="174">
        <f t="shared" si="0"/>
        <v>0</v>
      </c>
      <c r="G15" s="174">
        <f t="shared" si="0"/>
        <v>0</v>
      </c>
      <c r="J15" s="441"/>
    </row>
    <row r="16" spans="1:47" ht="12.75">
      <c r="A16" s="249"/>
      <c r="B16" s="422" t="s">
        <v>374</v>
      </c>
      <c r="C16" s="413">
        <v>13283</v>
      </c>
      <c r="D16" s="413">
        <v>14692</v>
      </c>
      <c r="E16" s="89">
        <f>(D16/C16-1)*100</f>
        <v>10.607543476624247</v>
      </c>
      <c r="F16" s="415">
        <f t="shared" si="0"/>
        <v>62.949623240604716</v>
      </c>
      <c r="G16" s="415">
        <f t="shared" si="0"/>
        <v>53.507174593925264</v>
      </c>
      <c r="J16" s="441"/>
    </row>
    <row r="17" spans="1:10" ht="12.75">
      <c r="A17" s="249"/>
      <c r="B17" s="250" t="s">
        <v>349</v>
      </c>
      <c r="C17" s="88">
        <v>21</v>
      </c>
      <c r="D17" s="88">
        <v>20</v>
      </c>
      <c r="E17" s="89">
        <f>(D17/C17-1)*100</f>
        <v>-4.7619047619047672</v>
      </c>
      <c r="F17" s="174">
        <f t="shared" si="0"/>
        <v>9.9521349699066397E-2</v>
      </c>
      <c r="G17" s="174">
        <f t="shared" si="0"/>
        <v>7.2838517007793716E-2</v>
      </c>
      <c r="J17" s="441"/>
    </row>
    <row r="18" spans="1:10" ht="12.75">
      <c r="A18" s="249"/>
      <c r="B18" s="250" t="s">
        <v>350</v>
      </c>
      <c r="C18" s="88">
        <v>0</v>
      </c>
      <c r="D18" s="88">
        <v>0</v>
      </c>
      <c r="E18" s="89" t="e">
        <f t="shared" ref="E18:E30" si="1">(D18/C18-1)*100</f>
        <v>#DIV/0!</v>
      </c>
      <c r="F18" s="174">
        <f t="shared" si="0"/>
        <v>0</v>
      </c>
      <c r="G18" s="174">
        <f t="shared" si="0"/>
        <v>0</v>
      </c>
      <c r="J18" s="441"/>
    </row>
    <row r="19" spans="1:10" ht="12.75">
      <c r="A19" s="249"/>
      <c r="B19" s="250" t="s">
        <v>351</v>
      </c>
      <c r="C19" s="88">
        <v>54</v>
      </c>
      <c r="D19" s="88">
        <v>49</v>
      </c>
      <c r="E19" s="89">
        <f t="shared" si="1"/>
        <v>-9.259259259259256</v>
      </c>
      <c r="F19" s="174">
        <f t="shared" si="0"/>
        <v>0.25591204208331358</v>
      </c>
      <c r="G19" s="174">
        <f t="shared" si="0"/>
        <v>0.17845436666909462</v>
      </c>
      <c r="J19" s="441"/>
    </row>
    <row r="20" spans="1:10" ht="12.75">
      <c r="A20" s="249"/>
      <c r="B20" s="250" t="s">
        <v>352</v>
      </c>
      <c r="C20" s="88">
        <v>0</v>
      </c>
      <c r="D20" s="88">
        <v>0</v>
      </c>
      <c r="E20" s="89" t="e">
        <f t="shared" si="1"/>
        <v>#DIV/0!</v>
      </c>
      <c r="F20" s="174">
        <f t="shared" si="0"/>
        <v>0</v>
      </c>
      <c r="G20" s="174">
        <f t="shared" si="0"/>
        <v>0</v>
      </c>
      <c r="J20" s="441"/>
    </row>
    <row r="21" spans="1:10" ht="12.75">
      <c r="A21" s="251"/>
      <c r="B21" s="250" t="s">
        <v>353</v>
      </c>
      <c r="C21" s="88">
        <v>0</v>
      </c>
      <c r="D21" s="88">
        <v>0</v>
      </c>
      <c r="E21" s="89" t="e">
        <f t="shared" si="1"/>
        <v>#DIV/0!</v>
      </c>
      <c r="F21" s="174">
        <f t="shared" si="0"/>
        <v>0</v>
      </c>
      <c r="G21" s="174">
        <f t="shared" si="0"/>
        <v>0</v>
      </c>
      <c r="J21" s="441"/>
    </row>
    <row r="22" spans="1:10" ht="12.75">
      <c r="A22" s="251"/>
      <c r="B22" s="250" t="s">
        <v>354</v>
      </c>
      <c r="C22" s="88">
        <v>0</v>
      </c>
      <c r="D22" s="88">
        <v>0</v>
      </c>
      <c r="E22" s="89" t="e">
        <f t="shared" si="1"/>
        <v>#DIV/0!</v>
      </c>
      <c r="F22" s="174">
        <f t="shared" si="0"/>
        <v>0</v>
      </c>
      <c r="G22" s="174">
        <f t="shared" si="0"/>
        <v>0</v>
      </c>
      <c r="J22" s="441"/>
    </row>
    <row r="23" spans="1:10" ht="25.5">
      <c r="A23" s="251"/>
      <c r="B23" s="250" t="s">
        <v>355</v>
      </c>
      <c r="C23" s="88">
        <v>0</v>
      </c>
      <c r="D23" s="88">
        <v>0</v>
      </c>
      <c r="E23" s="89" t="e">
        <f t="shared" si="1"/>
        <v>#DIV/0!</v>
      </c>
      <c r="F23" s="174">
        <f t="shared" si="0"/>
        <v>0</v>
      </c>
      <c r="G23" s="174">
        <f t="shared" si="0"/>
        <v>0</v>
      </c>
      <c r="J23" s="441"/>
    </row>
    <row r="24" spans="1:10" ht="12.75">
      <c r="A24" s="251"/>
      <c r="B24" s="250" t="s">
        <v>356</v>
      </c>
      <c r="C24" s="88">
        <v>279</v>
      </c>
      <c r="D24" s="88">
        <v>379</v>
      </c>
      <c r="E24" s="89">
        <f t="shared" si="1"/>
        <v>35.842293906810042</v>
      </c>
      <c r="F24" s="174">
        <f t="shared" si="0"/>
        <v>1.3222122174304536</v>
      </c>
      <c r="G24" s="174">
        <f t="shared" si="0"/>
        <v>1.3802898972976909</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v>0</v>
      </c>
      <c r="D26" s="326">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21101</v>
      </c>
      <c r="D31" s="330">
        <f>SUM(D12:D30)</f>
        <v>27458</v>
      </c>
      <c r="E31" s="331">
        <f>(D31/C31-1)*100</f>
        <v>30.126534287474538</v>
      </c>
      <c r="F31" s="332">
        <f>SUM(F12:F30)</f>
        <v>100</v>
      </c>
      <c r="G31" s="332">
        <f>SUM(G12:G30)</f>
        <v>100</v>
      </c>
      <c r="J31" s="441"/>
    </row>
    <row r="32" spans="1:10" ht="13.5" thickTop="1" thickBot="1">
      <c r="A32" s="184"/>
      <c r="B32" s="74"/>
      <c r="C32" s="156"/>
      <c r="D32" s="156"/>
      <c r="E32" s="154"/>
      <c r="F32" s="74"/>
      <c r="G32" s="74"/>
    </row>
    <row r="33" spans="1:10" ht="15.75" thickBot="1">
      <c r="A33" s="540" t="s">
        <v>333</v>
      </c>
      <c r="B33" s="540"/>
      <c r="C33" s="540"/>
      <c r="D33" s="540"/>
      <c r="E33" s="540"/>
      <c r="F33" s="540"/>
      <c r="G33" s="540"/>
    </row>
    <row r="34" spans="1:10" ht="12.75">
      <c r="A34" s="319" t="s">
        <v>252</v>
      </c>
      <c r="B34" s="318" t="s">
        <v>312</v>
      </c>
      <c r="C34" s="320">
        <f>SUM(C35:C53)</f>
        <v>276</v>
      </c>
      <c r="D34" s="320">
        <f>SUM(D35:D53)</f>
        <v>360</v>
      </c>
      <c r="E34" s="321">
        <f>(D34/C34-1)*100</f>
        <v>30.434782608695656</v>
      </c>
      <c r="F34" s="322">
        <f>C34/C54*100</f>
        <v>100</v>
      </c>
      <c r="G34" s="322">
        <f>D34/D54*100</f>
        <v>100</v>
      </c>
      <c r="J34" s="441"/>
    </row>
    <row r="35" spans="1:10" ht="12.75">
      <c r="A35" s="247"/>
      <c r="B35" s="248" t="s">
        <v>348</v>
      </c>
      <c r="C35" s="88">
        <v>13</v>
      </c>
      <c r="D35" s="88">
        <v>10</v>
      </c>
      <c r="E35" s="89">
        <f>(D35/C35-1)*100</f>
        <v>-23.076923076923073</v>
      </c>
      <c r="F35" s="174">
        <f t="shared" ref="F35:G37" si="3">C35/C$54*100</f>
        <v>4.7101449275362324</v>
      </c>
      <c r="G35" s="174">
        <f t="shared" si="3"/>
        <v>2.7777777777777777</v>
      </c>
      <c r="J35" s="441"/>
    </row>
    <row r="36" spans="1:10" ht="12.75">
      <c r="A36" s="249"/>
      <c r="B36" s="422" t="s">
        <v>313</v>
      </c>
      <c r="C36" s="88">
        <v>27</v>
      </c>
      <c r="D36" s="88">
        <v>24</v>
      </c>
      <c r="E36" s="89">
        <f>(D36/C36-1)*100</f>
        <v>-11.111111111111116</v>
      </c>
      <c r="F36" s="174">
        <f t="shared" si="3"/>
        <v>9.7826086956521738</v>
      </c>
      <c r="G36" s="174">
        <f t="shared" si="3"/>
        <v>6.666666666666667</v>
      </c>
      <c r="J36" s="441"/>
    </row>
    <row r="37" spans="1:10" ht="12.75">
      <c r="A37" s="249"/>
      <c r="B37" s="422" t="s">
        <v>372</v>
      </c>
      <c r="C37" s="88">
        <v>201</v>
      </c>
      <c r="D37" s="88">
        <v>247</v>
      </c>
      <c r="E37" s="89">
        <f>(D37/C37-1)*100</f>
        <v>22.885572139303491</v>
      </c>
      <c r="F37" s="174">
        <f t="shared" si="3"/>
        <v>72.826086956521735</v>
      </c>
      <c r="G37" s="174">
        <f t="shared" si="3"/>
        <v>68.611111111111114</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26</v>
      </c>
      <c r="D39" s="88">
        <v>33</v>
      </c>
      <c r="E39" s="89">
        <f t="shared" si="4"/>
        <v>26.923076923076916</v>
      </c>
      <c r="F39" s="174">
        <f t="shared" si="5"/>
        <v>9.4202898550724647</v>
      </c>
      <c r="G39" s="174">
        <f t="shared" si="6"/>
        <v>9.1666666666666661</v>
      </c>
      <c r="J39" s="441"/>
    </row>
    <row r="40" spans="1:10" ht="12.75">
      <c r="A40" s="249"/>
      <c r="B40" s="250" t="s">
        <v>349</v>
      </c>
      <c r="C40" s="88">
        <v>4</v>
      </c>
      <c r="D40" s="88">
        <v>11</v>
      </c>
      <c r="E40" s="89">
        <f t="shared" si="4"/>
        <v>175</v>
      </c>
      <c r="F40" s="174">
        <f t="shared" si="5"/>
        <v>1.4492753623188406</v>
      </c>
      <c r="G40" s="174">
        <f t="shared" si="6"/>
        <v>3.0555555555555554</v>
      </c>
      <c r="J40" s="441"/>
    </row>
    <row r="41" spans="1:10" ht="12.75">
      <c r="A41" s="249"/>
      <c r="B41" s="250" t="s">
        <v>350</v>
      </c>
      <c r="C41" s="88">
        <v>0</v>
      </c>
      <c r="D41" s="88">
        <v>0</v>
      </c>
      <c r="E41" s="89" t="e">
        <f t="shared" si="4"/>
        <v>#DIV/0!</v>
      </c>
      <c r="F41" s="174">
        <f t="shared" si="5"/>
        <v>0</v>
      </c>
      <c r="G41" s="174">
        <f t="shared" si="6"/>
        <v>0</v>
      </c>
      <c r="J41" s="441"/>
    </row>
    <row r="42" spans="1:10" ht="12.75">
      <c r="A42" s="249"/>
      <c r="B42" s="250" t="s">
        <v>351</v>
      </c>
      <c r="C42" s="88">
        <v>2</v>
      </c>
      <c r="D42" s="88">
        <v>13</v>
      </c>
      <c r="E42" s="89">
        <f t="shared" si="4"/>
        <v>550</v>
      </c>
      <c r="F42" s="174">
        <f t="shared" si="5"/>
        <v>0.72463768115942029</v>
      </c>
      <c r="G42" s="174">
        <f t="shared" si="6"/>
        <v>3.6111111111111107</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3</v>
      </c>
      <c r="D47" s="88">
        <v>22</v>
      </c>
      <c r="E47" s="89">
        <f t="shared" si="4"/>
        <v>633.33333333333326</v>
      </c>
      <c r="F47" s="174">
        <f t="shared" si="5"/>
        <v>1.0869565217391304</v>
      </c>
      <c r="G47" s="174">
        <f t="shared" si="6"/>
        <v>6.1111111111111107</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v>0</v>
      </c>
      <c r="D49" s="326">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276</v>
      </c>
      <c r="D54" s="330">
        <f>SUM(D35:D53)</f>
        <v>360</v>
      </c>
      <c r="E54" s="331">
        <f>(D54/C54-1)*100</f>
        <v>30.434782608695656</v>
      </c>
      <c r="F54" s="332">
        <f>SUM(F35:F52)</f>
        <v>100</v>
      </c>
      <c r="G54" s="332">
        <f>SUM(G35:G52)</f>
        <v>100.00000000000001</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D32" sqref="D32"/>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46" t="s">
        <v>109</v>
      </c>
      <c r="B2" s="546"/>
      <c r="C2" s="546"/>
      <c r="D2" s="546"/>
      <c r="E2" s="546"/>
      <c r="F2" s="546"/>
      <c r="G2" s="546"/>
      <c r="H2" s="59"/>
      <c r="I2" s="486"/>
      <c r="J2" s="486"/>
      <c r="K2" s="59"/>
      <c r="L2" s="59"/>
      <c r="M2" s="59"/>
      <c r="N2" s="59"/>
      <c r="O2" s="59"/>
      <c r="P2" s="59"/>
      <c r="Q2" s="59"/>
      <c r="R2" s="59"/>
      <c r="S2" s="59"/>
      <c r="T2" s="59"/>
      <c r="U2" s="59"/>
      <c r="V2" s="59"/>
      <c r="W2" s="59"/>
      <c r="X2" s="59"/>
    </row>
    <row r="3" spans="1:24" s="60" customFormat="1" ht="15.75" customHeight="1">
      <c r="A3" s="543" t="s">
        <v>181</v>
      </c>
      <c r="B3" s="543"/>
      <c r="C3" s="543"/>
      <c r="D3" s="543"/>
      <c r="E3" s="543"/>
      <c r="F3" s="543"/>
      <c r="G3" s="543"/>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8" t="s">
        <v>11</v>
      </c>
      <c r="G5" s="549"/>
    </row>
    <row r="6" spans="1:24" ht="12" customHeight="1">
      <c r="A6" s="338" t="s">
        <v>48</v>
      </c>
      <c r="B6" s="302" t="s">
        <v>9</v>
      </c>
      <c r="C6" s="548" t="s">
        <v>261</v>
      </c>
      <c r="D6" s="549"/>
      <c r="E6" s="337" t="s">
        <v>13</v>
      </c>
      <c r="F6" s="548" t="s">
        <v>13</v>
      </c>
      <c r="G6" s="549"/>
    </row>
    <row r="7" spans="1:24" ht="12" customHeight="1">
      <c r="A7" s="339"/>
      <c r="B7" s="305" t="s">
        <v>178</v>
      </c>
      <c r="C7" s="544" t="s">
        <v>262</v>
      </c>
      <c r="D7" s="545"/>
      <c r="E7" s="334" t="s">
        <v>50</v>
      </c>
      <c r="F7" s="544" t="s">
        <v>17</v>
      </c>
      <c r="G7" s="545"/>
    </row>
    <row r="8" spans="1:24" ht="12" customHeight="1">
      <c r="A8" s="306"/>
      <c r="B8" s="306"/>
      <c r="C8" s="297"/>
      <c r="D8" s="314"/>
      <c r="E8" s="334" t="s">
        <v>18</v>
      </c>
      <c r="F8" s="544" t="s">
        <v>18</v>
      </c>
      <c r="G8" s="545"/>
    </row>
    <row r="9" spans="1:24" ht="15.75" customHeight="1" thickBot="1">
      <c r="A9" s="64"/>
      <c r="B9" s="65" t="str">
        <f>' F4'!A10</f>
        <v>Janar - Shtator / January - September</v>
      </c>
      <c r="C9" s="66">
        <v>2021</v>
      </c>
      <c r="D9" s="224">
        <v>2022</v>
      </c>
      <c r="E9" s="66" t="s">
        <v>473</v>
      </c>
      <c r="F9" s="66">
        <v>2021</v>
      </c>
      <c r="G9" s="224">
        <v>2022</v>
      </c>
    </row>
    <row r="10" spans="1:24" ht="15.75" customHeight="1" thickBot="1">
      <c r="A10" s="540" t="s">
        <v>329</v>
      </c>
      <c r="B10" s="540"/>
      <c r="C10" s="540"/>
      <c r="D10" s="540"/>
      <c r="E10" s="540"/>
      <c r="F10" s="540"/>
      <c r="G10" s="540"/>
    </row>
    <row r="11" spans="1:24" ht="25.5">
      <c r="A11" s="117">
        <v>1</v>
      </c>
      <c r="B11" s="118" t="s">
        <v>171</v>
      </c>
      <c r="C11" s="127">
        <v>1106088.4800000021</v>
      </c>
      <c r="D11" s="127">
        <v>1079863.6000000001</v>
      </c>
      <c r="E11" s="89">
        <f t="shared" ref="E11:E19" si="0">(D11/C11-1)*100</f>
        <v>-2.3709567972357792</v>
      </c>
      <c r="F11" s="132">
        <f>C11/C$29*100</f>
        <v>1.3138634485837122</v>
      </c>
      <c r="G11" s="132">
        <f>D11/D$29*100</f>
        <v>1.156627303095247</v>
      </c>
    </row>
    <row r="12" spans="1:24" ht="25.5">
      <c r="A12" s="119">
        <v>2</v>
      </c>
      <c r="B12" s="120" t="s">
        <v>152</v>
      </c>
      <c r="C12" s="127">
        <v>14770109.898300029</v>
      </c>
      <c r="D12" s="127">
        <v>19176200.280000001</v>
      </c>
      <c r="E12" s="89">
        <f t="shared" si="0"/>
        <v>29.831127947173176</v>
      </c>
      <c r="F12" s="126">
        <f>C12/C$29*100</f>
        <v>17.544624935376657</v>
      </c>
      <c r="G12" s="126">
        <f>D12/D$29*100</f>
        <v>20.539368873504689</v>
      </c>
    </row>
    <row r="13" spans="1:24" ht="25.5">
      <c r="A13" s="119">
        <v>3</v>
      </c>
      <c r="B13" s="120" t="s">
        <v>231</v>
      </c>
      <c r="C13" s="127">
        <v>5515558.5194680011</v>
      </c>
      <c r="D13" s="127">
        <v>6451872.0910693733</v>
      </c>
      <c r="E13" s="89">
        <f t="shared" si="0"/>
        <v>16.97586143445875</v>
      </c>
      <c r="F13" s="126">
        <f t="shared" ref="F13:F19" si="1">C13/C$29*100</f>
        <v>6.5516374759218978</v>
      </c>
      <c r="G13" s="126">
        <f t="shared" ref="G13:G19" si="2">D13/D$29*100</f>
        <v>6.9105129727579113</v>
      </c>
    </row>
    <row r="14" spans="1:24" ht="25.5">
      <c r="A14" s="119">
        <v>4</v>
      </c>
      <c r="B14" s="120" t="s">
        <v>232</v>
      </c>
      <c r="C14" s="127">
        <v>0</v>
      </c>
      <c r="D14" s="127">
        <v>0</v>
      </c>
      <c r="E14" s="89" t="e">
        <f t="shared" si="0"/>
        <v>#DIV/0!</v>
      </c>
      <c r="F14" s="126">
        <f t="shared" si="1"/>
        <v>0</v>
      </c>
      <c r="G14" s="126">
        <f t="shared" si="2"/>
        <v>0</v>
      </c>
    </row>
    <row r="15" spans="1:24" ht="25.5">
      <c r="A15" s="119">
        <v>5</v>
      </c>
      <c r="B15" s="120" t="s">
        <v>233</v>
      </c>
      <c r="C15" s="127">
        <v>0</v>
      </c>
      <c r="D15" s="127">
        <v>0</v>
      </c>
      <c r="E15" s="89" t="e">
        <f t="shared" si="0"/>
        <v>#DIV/0!</v>
      </c>
      <c r="F15" s="126">
        <f t="shared" si="1"/>
        <v>0</v>
      </c>
      <c r="G15" s="126">
        <f t="shared" si="2"/>
        <v>0</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179017.79999999996</v>
      </c>
      <c r="D17" s="127">
        <v>320896.61</v>
      </c>
      <c r="E17" s="89">
        <f t="shared" si="0"/>
        <v>79.254023901533841</v>
      </c>
      <c r="F17" s="126">
        <f t="shared" si="1"/>
        <v>0.21264568641549253</v>
      </c>
      <c r="G17" s="126">
        <f t="shared" si="2"/>
        <v>0.34370802071364126</v>
      </c>
    </row>
    <row r="18" spans="1:10" ht="25.5">
      <c r="A18" s="119">
        <v>8</v>
      </c>
      <c r="B18" s="120" t="s">
        <v>163</v>
      </c>
      <c r="C18" s="127">
        <v>3214391.94</v>
      </c>
      <c r="D18" s="127">
        <v>3282886.7499999991</v>
      </c>
      <c r="E18" s="89">
        <f>(D18/C18-1)*100</f>
        <v>2.1308792231478524</v>
      </c>
      <c r="F18" s="126">
        <f t="shared" si="1"/>
        <v>3.8182045611650173</v>
      </c>
      <c r="G18" s="126">
        <f t="shared" si="2"/>
        <v>3.5162556160052238</v>
      </c>
    </row>
    <row r="19" spans="1:10" ht="39" thickBot="1">
      <c r="A19" s="227">
        <v>9</v>
      </c>
      <c r="B19" s="123" t="s">
        <v>155</v>
      </c>
      <c r="C19" s="127">
        <v>301910.07999999996</v>
      </c>
      <c r="D19" s="127">
        <v>525634.4</v>
      </c>
      <c r="E19" s="89">
        <f t="shared" si="0"/>
        <v>74.102964697303292</v>
      </c>
      <c r="F19" s="126">
        <f t="shared" si="1"/>
        <v>0.35862286430375229</v>
      </c>
      <c r="G19" s="126">
        <f t="shared" si="2"/>
        <v>0.56299989969667308</v>
      </c>
    </row>
    <row r="20" spans="1:10" s="212" customFormat="1" ht="27" thickBot="1">
      <c r="A20" s="340">
        <v>10</v>
      </c>
      <c r="B20" s="341" t="s">
        <v>308</v>
      </c>
      <c r="C20" s="342">
        <f>SUM(C21:C23)</f>
        <v>53567599.401194274</v>
      </c>
      <c r="D20" s="342">
        <f>SUM(D21:D23)</f>
        <v>56524344.123010516</v>
      </c>
      <c r="E20" s="343">
        <f>(D20/C20-1)*100</f>
        <v>5.5196513468369401</v>
      </c>
      <c r="F20" s="343">
        <f>SUM(F21:F23)</f>
        <v>63.630091221638764</v>
      </c>
      <c r="G20" s="343">
        <f>SUM(G21:G23)</f>
        <v>60.54246082766872</v>
      </c>
      <c r="H20" s="518"/>
      <c r="I20" s="487"/>
      <c r="J20" s="487"/>
    </row>
    <row r="21" spans="1:10" ht="12.75">
      <c r="A21" s="229"/>
      <c r="B21" s="230" t="s">
        <v>100</v>
      </c>
      <c r="C21" s="127">
        <v>45533278.716849372</v>
      </c>
      <c r="D21" s="127">
        <v>47143629.760000035</v>
      </c>
      <c r="E21" s="89">
        <f t="shared" ref="E21:E27" si="3">(D21/C21-1)*100</f>
        <v>3.5366463574141083</v>
      </c>
      <c r="F21" s="126">
        <f>C21/C$29*100</f>
        <v>54.08655065302095</v>
      </c>
      <c r="G21" s="126">
        <f>D21/D$29*100</f>
        <v>50.494904492965276</v>
      </c>
      <c r="H21" s="68"/>
    </row>
    <row r="22" spans="1:10" ht="12.75">
      <c r="A22" s="119"/>
      <c r="B22" s="121" t="s">
        <v>285</v>
      </c>
      <c r="C22" s="127">
        <v>2302678.4824972367</v>
      </c>
      <c r="D22" s="127">
        <v>2779370.4148345599</v>
      </c>
      <c r="E22" s="89">
        <f t="shared" si="3"/>
        <v>20.701627950262271</v>
      </c>
      <c r="F22" s="126">
        <f>C22/C$29*100</f>
        <v>2.7352288236410551</v>
      </c>
      <c r="G22" s="126">
        <f>D22/D$29*100</f>
        <v>2.9769460765348645</v>
      </c>
      <c r="H22" s="68"/>
    </row>
    <row r="23" spans="1:10" s="235" customFormat="1" ht="12.75">
      <c r="A23" s="234"/>
      <c r="B23" s="243" t="s">
        <v>307</v>
      </c>
      <c r="C23" s="244">
        <v>5731642.2018476622</v>
      </c>
      <c r="D23" s="244">
        <v>6601343.948175923</v>
      </c>
      <c r="E23" s="275">
        <f t="shared" si="3"/>
        <v>15.173692210722823</v>
      </c>
      <c r="F23" s="242">
        <f t="shared" ref="F23:F28" si="4">C23/C$29*100</f>
        <v>6.8083117449767636</v>
      </c>
      <c r="G23" s="242">
        <f t="shared" ref="G23:G28" si="5">D23/D$29*100</f>
        <v>7.0706102581685748</v>
      </c>
      <c r="H23" s="517"/>
      <c r="I23" s="487"/>
      <c r="J23" s="487"/>
    </row>
    <row r="24" spans="1:10" ht="25.5">
      <c r="A24" s="119">
        <v>11</v>
      </c>
      <c r="B24" s="120" t="s">
        <v>176</v>
      </c>
      <c r="C24" s="127">
        <v>0</v>
      </c>
      <c r="D24" s="127">
        <v>0</v>
      </c>
      <c r="E24" s="516" t="e">
        <f t="shared" si="3"/>
        <v>#DIV/0!</v>
      </c>
      <c r="F24" s="126">
        <f t="shared" si="4"/>
        <v>0</v>
      </c>
      <c r="G24" s="126">
        <f t="shared" si="5"/>
        <v>0</v>
      </c>
    </row>
    <row r="25" spans="1:10" ht="25.5">
      <c r="A25" s="119">
        <v>12</v>
      </c>
      <c r="B25" s="120" t="s">
        <v>156</v>
      </c>
      <c r="C25" s="127">
        <v>0</v>
      </c>
      <c r="D25" s="127">
        <v>0</v>
      </c>
      <c r="E25" s="516" t="e">
        <f t="shared" si="3"/>
        <v>#DIV/0!</v>
      </c>
      <c r="F25" s="126">
        <f t="shared" si="4"/>
        <v>0</v>
      </c>
      <c r="G25" s="126">
        <f t="shared" si="5"/>
        <v>0</v>
      </c>
    </row>
    <row r="26" spans="1:10" ht="38.25">
      <c r="A26" s="119">
        <v>13</v>
      </c>
      <c r="B26" s="120" t="s">
        <v>159</v>
      </c>
      <c r="C26" s="127">
        <v>815946.93214399985</v>
      </c>
      <c r="D26" s="127">
        <v>949611.28077708476</v>
      </c>
      <c r="E26" s="89">
        <f t="shared" si="3"/>
        <v>16.381500238240431</v>
      </c>
      <c r="F26" s="126">
        <f t="shared" si="4"/>
        <v>0.96921979526268454</v>
      </c>
      <c r="G26" s="126">
        <f t="shared" si="5"/>
        <v>1.0171158048794522</v>
      </c>
    </row>
    <row r="27" spans="1:10" ht="25.5">
      <c r="A27" s="119">
        <v>14</v>
      </c>
      <c r="B27" s="120" t="s">
        <v>157</v>
      </c>
      <c r="C27" s="127">
        <v>5587.23</v>
      </c>
      <c r="D27" s="127">
        <v>3961.7999999999997</v>
      </c>
      <c r="E27" s="89">
        <f t="shared" si="3"/>
        <v>-29.091875580564963</v>
      </c>
      <c r="F27" s="126">
        <f t="shared" si="4"/>
        <v>6.6367722009276868E-3</v>
      </c>
      <c r="G27" s="126">
        <f t="shared" si="5"/>
        <v>4.2434304197333335E-3</v>
      </c>
    </row>
    <row r="28" spans="1:10" ht="26.25" thickBot="1">
      <c r="A28" s="122">
        <v>15</v>
      </c>
      <c r="B28" s="123" t="s">
        <v>234</v>
      </c>
      <c r="C28" s="228">
        <v>4709743.837057</v>
      </c>
      <c r="D28" s="127">
        <v>5047871.8087200001</v>
      </c>
      <c r="E28" s="89">
        <f>(D28/C28-1)*100</f>
        <v>7.1793282896313038</v>
      </c>
      <c r="F28" s="126">
        <f t="shared" si="4"/>
        <v>5.5944532391310897</v>
      </c>
      <c r="G28" s="126">
        <f t="shared" si="5"/>
        <v>5.4067072512587142</v>
      </c>
    </row>
    <row r="29" spans="1:10" ht="15" thickBot="1">
      <c r="A29" s="344"/>
      <c r="B29" s="345" t="s">
        <v>8</v>
      </c>
      <c r="C29" s="346">
        <f>SUM(C11:C19)+SUM(C21:C28)</f>
        <v>84185954.118163303</v>
      </c>
      <c r="D29" s="346">
        <f>SUM(D11:D19)+SUM(D21:D28)</f>
        <v>93363142.743576974</v>
      </c>
      <c r="E29" s="347">
        <f>(D29/C29-1)*100</f>
        <v>10.901092375258447</v>
      </c>
      <c r="F29" s="348">
        <f>SUM(F11:F19,F21:F28)</f>
        <v>100</v>
      </c>
      <c r="G29" s="348">
        <f>SUM(G11:G19,G21:G28)</f>
        <v>99.999999999999986</v>
      </c>
    </row>
    <row r="30" spans="1:10">
      <c r="D30" s="68"/>
    </row>
    <row r="31" spans="1:10">
      <c r="D31" s="68"/>
    </row>
    <row r="32" spans="1:10">
      <c r="D32" s="68">
        <f>D29-' F4'!C13</f>
        <v>0</v>
      </c>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I27" sqref="I27"/>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46" t="s">
        <v>58</v>
      </c>
      <c r="B2" s="546"/>
      <c r="C2" s="546"/>
      <c r="D2" s="546"/>
      <c r="E2" s="546"/>
      <c r="F2" s="546"/>
      <c r="G2" s="546"/>
      <c r="H2" s="59"/>
      <c r="I2" s="491"/>
      <c r="J2" s="59"/>
      <c r="K2" s="59"/>
      <c r="L2" s="59"/>
      <c r="M2" s="59"/>
      <c r="N2" s="59"/>
      <c r="O2" s="59"/>
      <c r="P2" s="59"/>
      <c r="Q2" s="59"/>
      <c r="R2" s="59"/>
      <c r="S2" s="59"/>
      <c r="T2" s="59"/>
      <c r="U2" s="59"/>
      <c r="V2" s="59"/>
      <c r="W2" s="59"/>
    </row>
    <row r="3" spans="1:23" s="60" customFormat="1" ht="15.75" customHeight="1">
      <c r="A3" s="543" t="s">
        <v>133</v>
      </c>
      <c r="B3" s="543"/>
      <c r="C3" s="543"/>
      <c r="D3" s="543"/>
      <c r="E3" s="543"/>
      <c r="F3" s="543"/>
      <c r="G3" s="543"/>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8" t="s">
        <v>11</v>
      </c>
      <c r="G5" s="549"/>
    </row>
    <row r="6" spans="1:23" ht="12" customHeight="1">
      <c r="A6" s="338" t="s">
        <v>48</v>
      </c>
      <c r="B6" s="302" t="s">
        <v>9</v>
      </c>
      <c r="C6" s="548" t="s">
        <v>261</v>
      </c>
      <c r="D6" s="549"/>
      <c r="E6" s="337" t="s">
        <v>13</v>
      </c>
      <c r="F6" s="548" t="s">
        <v>13</v>
      </c>
      <c r="G6" s="549"/>
    </row>
    <row r="7" spans="1:23" ht="12" customHeight="1">
      <c r="A7" s="339"/>
      <c r="B7" s="305" t="s">
        <v>178</v>
      </c>
      <c r="C7" s="544" t="s">
        <v>262</v>
      </c>
      <c r="D7" s="545"/>
      <c r="E7" s="334" t="s">
        <v>50</v>
      </c>
      <c r="F7" s="544" t="s">
        <v>17</v>
      </c>
      <c r="G7" s="545"/>
    </row>
    <row r="8" spans="1:23" ht="12" customHeight="1">
      <c r="A8" s="306"/>
      <c r="B8" s="306"/>
      <c r="C8" s="297"/>
      <c r="D8" s="314"/>
      <c r="E8" s="334" t="s">
        <v>18</v>
      </c>
      <c r="F8" s="544" t="s">
        <v>18</v>
      </c>
      <c r="G8" s="545"/>
    </row>
    <row r="9" spans="1:23" ht="15.75" customHeight="1" thickBot="1">
      <c r="A9" s="64"/>
      <c r="B9" s="65" t="str">
        <f>' F4'!A10</f>
        <v>Janar - Shtator / January - September</v>
      </c>
      <c r="C9" s="66">
        <v>2021</v>
      </c>
      <c r="D9" s="224">
        <v>2022</v>
      </c>
      <c r="E9" s="66" t="s">
        <v>473</v>
      </c>
      <c r="F9" s="66">
        <v>2021</v>
      </c>
      <c r="G9" s="224">
        <v>2022</v>
      </c>
    </row>
    <row r="10" spans="1:23" ht="15.75" customHeight="1" thickBot="1">
      <c r="A10" s="540" t="s">
        <v>334</v>
      </c>
      <c r="B10" s="540"/>
      <c r="C10" s="540"/>
      <c r="D10" s="540"/>
      <c r="E10" s="540"/>
      <c r="F10" s="540"/>
      <c r="G10" s="540"/>
    </row>
    <row r="11" spans="1:23" ht="25.5">
      <c r="A11" s="117">
        <v>1</v>
      </c>
      <c r="B11" s="118" t="s">
        <v>171</v>
      </c>
      <c r="C11" s="127">
        <v>122767.65000000001</v>
      </c>
      <c r="D11" s="127">
        <v>120707.82999999999</v>
      </c>
      <c r="E11" s="89">
        <f t="shared" ref="E11:E18" si="0">(D11/C11-1)*100</f>
        <v>-1.6778198491215091</v>
      </c>
      <c r="F11" s="132">
        <f>C11/C$29*100</f>
        <v>0.27408636941140391</v>
      </c>
      <c r="G11" s="132">
        <f>D11/D$29*100</f>
        <v>0.26407601217361543</v>
      </c>
      <c r="I11" s="492"/>
    </row>
    <row r="12" spans="1:23" ht="25.5">
      <c r="A12" s="119">
        <v>2</v>
      </c>
      <c r="B12" s="120" t="s">
        <v>152</v>
      </c>
      <c r="C12" s="127">
        <v>7787713.9399999995</v>
      </c>
      <c r="D12" s="127">
        <v>9262947.0299999993</v>
      </c>
      <c r="E12" s="89">
        <f t="shared" si="0"/>
        <v>18.943082673116262</v>
      </c>
      <c r="F12" s="126">
        <f>C12/C$29*100</f>
        <v>17.386552889374194</v>
      </c>
      <c r="G12" s="126">
        <f>D12/D$29*100</f>
        <v>20.264817225674879</v>
      </c>
      <c r="I12" s="492"/>
    </row>
    <row r="13" spans="1:23" ht="25.5">
      <c r="A13" s="119">
        <v>3</v>
      </c>
      <c r="B13" s="120" t="s">
        <v>231</v>
      </c>
      <c r="C13" s="127">
        <v>3315643.9449999998</v>
      </c>
      <c r="D13" s="127">
        <v>3713577.625</v>
      </c>
      <c r="E13" s="89">
        <f t="shared" si="0"/>
        <v>12.001701226094719</v>
      </c>
      <c r="F13" s="126">
        <f t="shared" ref="F13:G19" si="1">C13/C$29*100</f>
        <v>7.4023801151684054</v>
      </c>
      <c r="G13" s="126">
        <f t="shared" si="1"/>
        <v>8.1243012164758994</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20156.64</v>
      </c>
      <c r="E17" s="89" t="e">
        <f t="shared" si="0"/>
        <v>#DIV/0!</v>
      </c>
      <c r="F17" s="126">
        <f t="shared" si="1"/>
        <v>0</v>
      </c>
      <c r="G17" s="126">
        <f t="shared" si="1"/>
        <v>4.4097264527240561E-2</v>
      </c>
      <c r="I17" s="492"/>
    </row>
    <row r="18" spans="1:9" ht="25.5">
      <c r="A18" s="119">
        <v>8</v>
      </c>
      <c r="B18" s="120" t="s">
        <v>163</v>
      </c>
      <c r="C18" s="127">
        <v>2982166.7699999996</v>
      </c>
      <c r="D18" s="127">
        <v>1838545.1500000001</v>
      </c>
      <c r="E18" s="89">
        <f t="shared" si="0"/>
        <v>-38.348680949187816</v>
      </c>
      <c r="F18" s="126">
        <f t="shared" si="1"/>
        <v>6.6578717029171219</v>
      </c>
      <c r="G18" s="126">
        <f t="shared" si="1"/>
        <v>4.0222384199363175</v>
      </c>
      <c r="I18" s="492"/>
    </row>
    <row r="19" spans="1:9" ht="39" thickBot="1">
      <c r="A19" s="227">
        <v>9</v>
      </c>
      <c r="B19" s="123" t="s">
        <v>155</v>
      </c>
      <c r="C19" s="127">
        <v>79841.25</v>
      </c>
      <c r="D19" s="127">
        <v>68525.58</v>
      </c>
      <c r="E19" s="89">
        <f>(D19/C19-1)*100</f>
        <v>-14.172711474331878</v>
      </c>
      <c r="F19" s="126">
        <f t="shared" si="1"/>
        <v>0.17825052725020191</v>
      </c>
      <c r="G19" s="126">
        <f t="shared" si="1"/>
        <v>0.14991539404100016</v>
      </c>
      <c r="I19" s="492"/>
    </row>
    <row r="20" spans="1:9" s="212" customFormat="1" ht="27" thickBot="1">
      <c r="A20" s="340">
        <v>10</v>
      </c>
      <c r="B20" s="341" t="s">
        <v>308</v>
      </c>
      <c r="C20" s="342">
        <f>SUM(C21:C23)</f>
        <v>29213758.829999998</v>
      </c>
      <c r="D20" s="342">
        <f>SUM(D21:D23)</f>
        <v>29012638.800000001</v>
      </c>
      <c r="E20" s="343">
        <f>(D20/C20-1)*100</f>
        <v>-0.68844283671385398</v>
      </c>
      <c r="F20" s="343">
        <f>SUM(F21:F23)</f>
        <v>65.221522889580797</v>
      </c>
      <c r="G20" s="343">
        <f>SUM(G21:G23)</f>
        <v>63.471789335766431</v>
      </c>
      <c r="H20" s="245"/>
      <c r="I20" s="492"/>
    </row>
    <row r="21" spans="1:9" ht="12.75">
      <c r="A21" s="229"/>
      <c r="B21" s="230" t="s">
        <v>100</v>
      </c>
      <c r="C21" s="127">
        <v>21636851.710000001</v>
      </c>
      <c r="D21" s="127">
        <v>22128415.73</v>
      </c>
      <c r="E21" s="89">
        <f t="shared" ref="E21:E27" si="2">(D21/C21-1)*100</f>
        <v>2.271883297017796</v>
      </c>
      <c r="F21" s="126">
        <f>C21/C$29*100</f>
        <v>48.30560926014978</v>
      </c>
      <c r="G21" s="126">
        <f>D21/D$29*100</f>
        <v>48.41097534185068</v>
      </c>
      <c r="I21" s="492"/>
    </row>
    <row r="22" spans="1:9" ht="12.75">
      <c r="A22" s="119"/>
      <c r="B22" s="121" t="s">
        <v>285</v>
      </c>
      <c r="C22" s="127">
        <v>101896.40000000001</v>
      </c>
      <c r="D22" s="127">
        <v>288738.5</v>
      </c>
      <c r="E22" s="89">
        <f t="shared" si="2"/>
        <v>183.36477049238243</v>
      </c>
      <c r="F22" s="126">
        <f>C22/C$29*100</f>
        <v>0.22749001330637331</v>
      </c>
      <c r="G22" s="126">
        <f>D22/D$29*100</f>
        <v>0.63168157062380681</v>
      </c>
      <c r="I22" s="492"/>
    </row>
    <row r="23" spans="1:9" s="235" customFormat="1" ht="12.75">
      <c r="A23" s="234"/>
      <c r="B23" s="243" t="s">
        <v>365</v>
      </c>
      <c r="C23" s="244">
        <v>7475010.7200000007</v>
      </c>
      <c r="D23" s="244">
        <v>6595484.5699999994</v>
      </c>
      <c r="E23" s="275">
        <f t="shared" si="2"/>
        <v>-11.766219246304988</v>
      </c>
      <c r="F23" s="242">
        <f t="shared" ref="F23:G28" si="3">C23/C$29*100</f>
        <v>16.688423616124641</v>
      </c>
      <c r="G23" s="242">
        <f t="shared" si="3"/>
        <v>14.429132423291948</v>
      </c>
      <c r="I23" s="492"/>
    </row>
    <row r="24" spans="1:9" ht="25.5">
      <c r="A24" s="119">
        <v>11</v>
      </c>
      <c r="B24" s="120" t="s">
        <v>176</v>
      </c>
      <c r="C24" s="127">
        <v>0</v>
      </c>
      <c r="D24" s="127">
        <v>0</v>
      </c>
      <c r="E24" s="89" t="e">
        <f t="shared" si="2"/>
        <v>#DIV/0!</v>
      </c>
      <c r="F24" s="126">
        <f t="shared" si="3"/>
        <v>0</v>
      </c>
      <c r="G24" s="126">
        <f t="shared" si="3"/>
        <v>0</v>
      </c>
      <c r="I24" s="492"/>
    </row>
    <row r="25" spans="1:9" ht="25.5">
      <c r="A25" s="119">
        <v>12</v>
      </c>
      <c r="B25" s="120" t="s">
        <v>156</v>
      </c>
      <c r="C25" s="127">
        <v>0</v>
      </c>
      <c r="D25" s="127">
        <v>0</v>
      </c>
      <c r="E25" s="89" t="e">
        <f t="shared" si="2"/>
        <v>#DIV/0!</v>
      </c>
      <c r="F25" s="126">
        <f t="shared" si="3"/>
        <v>0</v>
      </c>
      <c r="G25" s="126">
        <f t="shared" si="3"/>
        <v>0</v>
      </c>
      <c r="I25" s="492"/>
    </row>
    <row r="26" spans="1:9" ht="38.25">
      <c r="A26" s="119">
        <v>13</v>
      </c>
      <c r="B26" s="120" t="s">
        <v>159</v>
      </c>
      <c r="C26" s="127">
        <v>480837.56</v>
      </c>
      <c r="D26" s="127">
        <v>8232.66</v>
      </c>
      <c r="E26" s="90">
        <f t="shared" si="2"/>
        <v>-98.287850058967933</v>
      </c>
      <c r="F26" s="126">
        <f t="shared" si="3"/>
        <v>1.0734995831315342</v>
      </c>
      <c r="G26" s="126">
        <f t="shared" si="3"/>
        <v>1.8010828480482476E-2</v>
      </c>
      <c r="I26" s="492"/>
    </row>
    <row r="27" spans="1:9" ht="25.5">
      <c r="A27" s="119">
        <v>14</v>
      </c>
      <c r="B27" s="120" t="s">
        <v>157</v>
      </c>
      <c r="C27" s="127">
        <v>0</v>
      </c>
      <c r="D27" s="63">
        <v>0</v>
      </c>
      <c r="E27" s="90" t="e">
        <f t="shared" si="2"/>
        <v>#DIV/0!</v>
      </c>
      <c r="F27" s="126">
        <f t="shared" si="3"/>
        <v>0</v>
      </c>
      <c r="G27" s="126">
        <f>D28/D$29*100</f>
        <v>3.6407543029241234</v>
      </c>
      <c r="I27" s="492"/>
    </row>
    <row r="28" spans="1:9" ht="26.25" thickBot="1">
      <c r="A28" s="122">
        <v>15</v>
      </c>
      <c r="B28" s="123" t="s">
        <v>234</v>
      </c>
      <c r="C28" s="228">
        <v>808862.66999999993</v>
      </c>
      <c r="D28" s="127">
        <v>1664170.66</v>
      </c>
      <c r="E28" s="89">
        <f>(D28/C28-1)*100</f>
        <v>105.7420526033177</v>
      </c>
      <c r="F28" s="126">
        <f t="shared" si="3"/>
        <v>1.805835923166359</v>
      </c>
      <c r="G28" s="126">
        <f>D28/D$29*100</f>
        <v>3.6407543029241234</v>
      </c>
      <c r="I28" s="492"/>
    </row>
    <row r="29" spans="1:9" ht="15" thickBot="1">
      <c r="A29" s="344"/>
      <c r="B29" s="345" t="s">
        <v>8</v>
      </c>
      <c r="C29" s="346">
        <f>SUM(C11:C19)+SUM(C21:C28)</f>
        <v>44791592.614999995</v>
      </c>
      <c r="D29" s="346">
        <f>SUM(D11:D19)+SUM(D21:D28)</f>
        <v>45709501.975000001</v>
      </c>
      <c r="E29" s="347">
        <f>(D29/C29-1)*100</f>
        <v>2.0492894010038176</v>
      </c>
      <c r="F29" s="348">
        <f>SUM(F11:F19,F21:F28)</f>
        <v>100.00000000000001</v>
      </c>
      <c r="G29" s="348">
        <f>SUM(G11:G19,G21:G28)</f>
        <v>103.64075430292412</v>
      </c>
      <c r="H29" s="492"/>
      <c r="I29" s="492"/>
    </row>
    <row r="30" spans="1:9">
      <c r="D30" s="68"/>
      <c r="I30" s="492"/>
    </row>
    <row r="31" spans="1:9">
      <c r="D31" s="68"/>
      <c r="I31" s="492"/>
    </row>
    <row r="32" spans="1:9">
      <c r="D32" s="68"/>
      <c r="E32" s="514"/>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K19" sqref="K19"/>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46" t="s">
        <v>287</v>
      </c>
      <c r="B2" s="546"/>
      <c r="C2" s="546"/>
      <c r="D2" s="546"/>
      <c r="E2" s="546"/>
      <c r="F2" s="546"/>
      <c r="G2" s="546"/>
      <c r="H2" s="59"/>
      <c r="I2" s="59"/>
      <c r="J2" s="59"/>
      <c r="K2" s="59"/>
      <c r="L2" s="59"/>
      <c r="M2" s="59"/>
      <c r="N2" s="59"/>
      <c r="O2" s="59"/>
      <c r="P2" s="59"/>
      <c r="Q2" s="59"/>
      <c r="R2" s="59"/>
      <c r="S2" s="59"/>
      <c r="T2" s="59"/>
    </row>
    <row r="3" spans="1:20" s="60" customFormat="1" ht="15.75" customHeight="1">
      <c r="A3" s="543" t="s">
        <v>288</v>
      </c>
      <c r="B3" s="543"/>
      <c r="C3" s="543"/>
      <c r="D3" s="543"/>
      <c r="E3" s="543"/>
      <c r="F3" s="543"/>
      <c r="G3" s="543"/>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8" t="s">
        <v>11</v>
      </c>
      <c r="G5" s="549"/>
    </row>
    <row r="6" spans="1:20" ht="12" customHeight="1">
      <c r="A6" s="338" t="s">
        <v>48</v>
      </c>
      <c r="B6" s="302" t="s">
        <v>9</v>
      </c>
      <c r="C6" s="548" t="s">
        <v>366</v>
      </c>
      <c r="D6" s="549"/>
      <c r="E6" s="296" t="s">
        <v>13</v>
      </c>
      <c r="F6" s="548" t="s">
        <v>13</v>
      </c>
      <c r="G6" s="549"/>
    </row>
    <row r="7" spans="1:20" ht="12" customHeight="1">
      <c r="A7" s="339"/>
      <c r="B7" s="305" t="s">
        <v>178</v>
      </c>
      <c r="C7" s="544" t="s">
        <v>367</v>
      </c>
      <c r="D7" s="545"/>
      <c r="E7" s="301" t="s">
        <v>50</v>
      </c>
      <c r="F7" s="544" t="s">
        <v>17</v>
      </c>
      <c r="G7" s="545"/>
    </row>
    <row r="8" spans="1:20" ht="12" customHeight="1">
      <c r="A8" s="306"/>
      <c r="B8" s="306"/>
      <c r="C8" s="297"/>
      <c r="D8" s="314"/>
      <c r="E8" s="301" t="s">
        <v>18</v>
      </c>
      <c r="F8" s="544" t="s">
        <v>18</v>
      </c>
      <c r="G8" s="545"/>
    </row>
    <row r="9" spans="1:20" ht="15.75" customHeight="1" thickBot="1">
      <c r="A9" s="64"/>
      <c r="B9" s="65" t="str">
        <f>' F4'!A10</f>
        <v>Janar - Shtator / January - September</v>
      </c>
      <c r="C9" s="66">
        <v>2021</v>
      </c>
      <c r="D9" s="224">
        <v>2022</v>
      </c>
      <c r="E9" s="66" t="s">
        <v>473</v>
      </c>
      <c r="F9" s="66">
        <v>2021</v>
      </c>
      <c r="G9" s="224">
        <v>2022</v>
      </c>
    </row>
    <row r="10" spans="1:20" ht="15.75" customHeight="1" thickBot="1">
      <c r="A10" s="540" t="s">
        <v>335</v>
      </c>
      <c r="B10" s="540"/>
      <c r="C10" s="540"/>
      <c r="D10" s="540"/>
      <c r="E10" s="540"/>
      <c r="F10" s="540"/>
      <c r="G10" s="556"/>
    </row>
    <row r="11" spans="1:20" ht="25.5">
      <c r="A11" s="117">
        <v>1</v>
      </c>
      <c r="B11" s="118" t="s">
        <v>171</v>
      </c>
      <c r="C11" s="127">
        <v>19241</v>
      </c>
      <c r="D11" s="127">
        <v>17730</v>
      </c>
      <c r="E11" s="89">
        <f t="shared" ref="E11:E19" si="0">(D11/C11-1)*100</f>
        <v>-7.8530221921937482</v>
      </c>
      <c r="F11" s="132">
        <f>C11/C$29*100</f>
        <v>2.2167867939831885</v>
      </c>
      <c r="G11" s="132">
        <f>D11/D$29*100</f>
        <v>1.8031889900717819</v>
      </c>
    </row>
    <row r="12" spans="1:20" ht="25.5">
      <c r="A12" s="119">
        <v>2</v>
      </c>
      <c r="B12" s="120" t="s">
        <v>152</v>
      </c>
      <c r="C12" s="127">
        <v>97411</v>
      </c>
      <c r="D12" s="127">
        <v>183317</v>
      </c>
      <c r="E12" s="89">
        <f t="shared" si="0"/>
        <v>88.189218876718243</v>
      </c>
      <c r="F12" s="126">
        <f>C12/C$29*100</f>
        <v>11.222879184486063</v>
      </c>
      <c r="G12" s="126">
        <f>D12/D$29*100</f>
        <v>18.643835087027007</v>
      </c>
    </row>
    <row r="13" spans="1:20" ht="25.5">
      <c r="A13" s="119">
        <v>3</v>
      </c>
      <c r="B13" s="120" t="s">
        <v>231</v>
      </c>
      <c r="C13" s="127">
        <v>12003</v>
      </c>
      <c r="D13" s="127">
        <v>12469</v>
      </c>
      <c r="E13" s="89">
        <f>(D13/C13-1)*100</f>
        <v>3.8823627426476603</v>
      </c>
      <c r="F13" s="126">
        <f>C13/C$29*100</f>
        <v>1.3828850833210442</v>
      </c>
      <c r="G13" s="126">
        <f t="shared" ref="F13:G19" si="1">D13/D$29*100</f>
        <v>1.2681310500397658</v>
      </c>
    </row>
    <row r="14" spans="1:20" ht="25.5">
      <c r="A14" s="119">
        <v>4</v>
      </c>
      <c r="B14" s="120" t="s">
        <v>232</v>
      </c>
      <c r="C14" s="127">
        <v>0</v>
      </c>
      <c r="D14" s="127">
        <v>0</v>
      </c>
      <c r="E14" s="89" t="e">
        <f t="shared" ref="E14:E16" si="2">(D14/C14-1)*100</f>
        <v>#DIV/0!</v>
      </c>
      <c r="F14" s="126">
        <f>C14/C$29*100</f>
        <v>0</v>
      </c>
      <c r="G14" s="126">
        <f t="shared" si="1"/>
        <v>0</v>
      </c>
    </row>
    <row r="15" spans="1:20" ht="25.5">
      <c r="A15" s="119">
        <v>5</v>
      </c>
      <c r="B15" s="120" t="s">
        <v>233</v>
      </c>
      <c r="C15" s="127">
        <v>0</v>
      </c>
      <c r="D15" s="127">
        <v>0</v>
      </c>
      <c r="E15" s="89" t="e">
        <f t="shared" si="2"/>
        <v>#DIV/0!</v>
      </c>
      <c r="F15" s="126">
        <f t="shared" si="1"/>
        <v>0</v>
      </c>
      <c r="G15" s="126">
        <f t="shared" si="1"/>
        <v>0</v>
      </c>
    </row>
    <row r="16" spans="1:20" ht="38.25">
      <c r="A16" s="119">
        <v>6</v>
      </c>
      <c r="B16" s="120" t="s">
        <v>153</v>
      </c>
      <c r="C16" s="127">
        <v>0</v>
      </c>
      <c r="D16" s="127">
        <v>0</v>
      </c>
      <c r="E16" s="89" t="e">
        <f t="shared" si="2"/>
        <v>#DIV/0!</v>
      </c>
      <c r="F16" s="126">
        <f t="shared" si="1"/>
        <v>0</v>
      </c>
      <c r="G16" s="126">
        <f t="shared" si="1"/>
        <v>0</v>
      </c>
    </row>
    <row r="17" spans="1:8" ht="25.5">
      <c r="A17" s="119">
        <v>7</v>
      </c>
      <c r="B17" s="120" t="s">
        <v>154</v>
      </c>
      <c r="C17" s="127">
        <v>69</v>
      </c>
      <c r="D17" s="127">
        <v>104</v>
      </c>
      <c r="E17" s="89">
        <f t="shared" si="0"/>
        <v>50.724637681159422</v>
      </c>
      <c r="F17" s="126">
        <f>C17/C$29*100</f>
        <v>7.9496018286388439E-3</v>
      </c>
      <c r="G17" s="126">
        <f t="shared" si="1"/>
        <v>1.0577081498446999E-2</v>
      </c>
    </row>
    <row r="18" spans="1:8" ht="25.5">
      <c r="A18" s="119">
        <v>8</v>
      </c>
      <c r="B18" s="120" t="s">
        <v>163</v>
      </c>
      <c r="C18" s="127">
        <v>4674</v>
      </c>
      <c r="D18" s="127">
        <v>6181</v>
      </c>
      <c r="E18" s="89">
        <f t="shared" si="0"/>
        <v>32.242190842961072</v>
      </c>
      <c r="F18" s="126">
        <f>C18/C$29*100</f>
        <v>0.53849911517475302</v>
      </c>
      <c r="G18" s="126">
        <f t="shared" si="1"/>
        <v>0.62862443021058556</v>
      </c>
    </row>
    <row r="19" spans="1:8" ht="39" thickBot="1">
      <c r="A19" s="227">
        <v>9</v>
      </c>
      <c r="B19" s="123" t="s">
        <v>155</v>
      </c>
      <c r="C19" s="228">
        <v>114</v>
      </c>
      <c r="D19" s="228">
        <v>120</v>
      </c>
      <c r="E19" s="276">
        <f t="shared" si="0"/>
        <v>5.2631578947368363</v>
      </c>
      <c r="F19" s="255">
        <f>C19/C$29*100</f>
        <v>1.3134124760359828E-2</v>
      </c>
      <c r="G19" s="255">
        <f t="shared" si="1"/>
        <v>1.2204324805900384E-2</v>
      </c>
    </row>
    <row r="20" spans="1:8" ht="26.25" thickBot="1">
      <c r="A20" s="351">
        <v>10</v>
      </c>
      <c r="B20" s="352" t="s">
        <v>160</v>
      </c>
      <c r="C20" s="353">
        <f>SUM(C21:C23)</f>
        <v>714673</v>
      </c>
      <c r="D20" s="353">
        <f>SUM(D21:D23)</f>
        <v>744490</v>
      </c>
      <c r="E20" s="354">
        <f>(D20/C20-1)*100</f>
        <v>4.1721178776867207</v>
      </c>
      <c r="F20" s="354">
        <f>SUM(F21:F23)</f>
        <v>82.338634604040692</v>
      </c>
      <c r="G20" s="354">
        <f>SUM(G21:G23)</f>
        <v>75.716648122873153</v>
      </c>
    </row>
    <row r="21" spans="1:8" ht="12.75">
      <c r="A21" s="229"/>
      <c r="B21" s="230" t="s">
        <v>100</v>
      </c>
      <c r="C21" s="231">
        <v>293399</v>
      </c>
      <c r="D21" s="231">
        <v>313843</v>
      </c>
      <c r="E21" s="277">
        <f t="shared" ref="E21:E28" si="3">(D21/C21-1)*100</f>
        <v>6.9679855759562814</v>
      </c>
      <c r="F21" s="262">
        <f t="shared" ref="F21:G28" si="4">C21/C$29*100</f>
        <v>33.802974303200116</v>
      </c>
      <c r="G21" s="262">
        <f t="shared" si="4"/>
        <v>31.918682583818285</v>
      </c>
    </row>
    <row r="22" spans="1:8" ht="12.75">
      <c r="A22" s="119"/>
      <c r="B22" s="121" t="s">
        <v>285</v>
      </c>
      <c r="C22" s="127">
        <v>66412</v>
      </c>
      <c r="D22" s="127">
        <v>78232</v>
      </c>
      <c r="E22" s="89">
        <f t="shared" si="3"/>
        <v>17.797988315364698</v>
      </c>
      <c r="F22" s="126">
        <f t="shared" si="4"/>
        <v>7.6514341542545345</v>
      </c>
      <c r="G22" s="126">
        <f t="shared" si="4"/>
        <v>7.956406151793324</v>
      </c>
    </row>
    <row r="23" spans="1:8" ht="12.75">
      <c r="A23" s="119"/>
      <c r="B23" s="236" t="s">
        <v>101</v>
      </c>
      <c r="C23" s="199">
        <v>354862</v>
      </c>
      <c r="D23" s="199">
        <v>352415</v>
      </c>
      <c r="E23" s="275">
        <f t="shared" si="3"/>
        <v>-0.68956383044675995</v>
      </c>
      <c r="F23" s="242">
        <f t="shared" si="4"/>
        <v>40.884226146586052</v>
      </c>
      <c r="G23" s="242">
        <f t="shared" si="4"/>
        <v>35.841559387261533</v>
      </c>
    </row>
    <row r="24" spans="1:8" ht="25.5">
      <c r="A24" s="119">
        <v>11</v>
      </c>
      <c r="B24" s="120" t="s">
        <v>176</v>
      </c>
      <c r="C24" s="127">
        <v>0</v>
      </c>
      <c r="D24" s="127">
        <v>0</v>
      </c>
      <c r="E24" s="89">
        <v>0</v>
      </c>
      <c r="F24" s="126">
        <f t="shared" si="4"/>
        <v>0</v>
      </c>
      <c r="G24" s="126">
        <f t="shared" si="4"/>
        <v>0</v>
      </c>
    </row>
    <row r="25" spans="1:8" ht="25.5">
      <c r="A25" s="119">
        <v>12</v>
      </c>
      <c r="B25" s="120" t="s">
        <v>156</v>
      </c>
      <c r="C25" s="127">
        <v>0</v>
      </c>
      <c r="D25" s="127">
        <v>0</v>
      </c>
      <c r="E25" s="89">
        <v>0</v>
      </c>
      <c r="F25" s="126">
        <f t="shared" si="4"/>
        <v>0</v>
      </c>
      <c r="G25" s="126">
        <f t="shared" si="4"/>
        <v>0</v>
      </c>
    </row>
    <row r="26" spans="1:8" ht="38.25">
      <c r="A26" s="119">
        <v>13</v>
      </c>
      <c r="B26" s="120" t="s">
        <v>159</v>
      </c>
      <c r="C26" s="127">
        <v>1137</v>
      </c>
      <c r="D26" s="127">
        <v>1130</v>
      </c>
      <c r="E26" s="89">
        <v>0</v>
      </c>
      <c r="F26" s="126">
        <f t="shared" si="4"/>
        <v>0.13099561274148355</v>
      </c>
      <c r="G26" s="126">
        <f t="shared" si="4"/>
        <v>0.11492405858889528</v>
      </c>
    </row>
    <row r="27" spans="1:8" ht="25.5">
      <c r="A27" s="119">
        <v>14</v>
      </c>
      <c r="B27" s="120" t="s">
        <v>157</v>
      </c>
      <c r="C27" s="127">
        <v>0</v>
      </c>
      <c r="D27" s="127">
        <v>0</v>
      </c>
      <c r="E27" s="89">
        <v>0</v>
      </c>
      <c r="F27" s="126">
        <f t="shared" si="4"/>
        <v>0</v>
      </c>
      <c r="G27" s="126">
        <f t="shared" si="4"/>
        <v>0</v>
      </c>
    </row>
    <row r="28" spans="1:8" ht="26.25" thickBot="1">
      <c r="A28" s="119">
        <v>15</v>
      </c>
      <c r="B28" s="123" t="s">
        <v>234</v>
      </c>
      <c r="C28" s="228">
        <v>18646</v>
      </c>
      <c r="D28" s="228">
        <v>17717</v>
      </c>
      <c r="E28" s="276">
        <f t="shared" si="3"/>
        <v>-4.982301834173553</v>
      </c>
      <c r="F28" s="255">
        <f t="shared" si="4"/>
        <v>2.1482358796637664</v>
      </c>
      <c r="G28" s="255">
        <f t="shared" si="4"/>
        <v>1.8018668548844758</v>
      </c>
    </row>
    <row r="29" spans="1:8" ht="15" thickBot="1">
      <c r="A29" s="344"/>
      <c r="B29" s="345" t="s">
        <v>8</v>
      </c>
      <c r="C29" s="346">
        <f>SUM(C11:C19)+SUM(C21:C28)</f>
        <v>867968</v>
      </c>
      <c r="D29" s="346">
        <f>SUM(D11:D19)+SUM(D21:D28)</f>
        <v>983258</v>
      </c>
      <c r="E29" s="347">
        <f>(D29/C29-1)*100</f>
        <v>13.282747751069168</v>
      </c>
      <c r="F29" s="348">
        <f>SUM(F11:F19,F21:F28)</f>
        <v>100.00000000000001</v>
      </c>
      <c r="G29" s="348">
        <f>SUM(G11:G19,G21:G28)</f>
        <v>100.00000000000001</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I32" sqref="I32"/>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46" t="s">
        <v>286</v>
      </c>
      <c r="B2" s="546"/>
      <c r="C2" s="546"/>
      <c r="D2" s="546"/>
      <c r="E2" s="546"/>
      <c r="F2" s="546"/>
      <c r="G2" s="54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3" t="s">
        <v>133</v>
      </c>
      <c r="B3" s="543"/>
      <c r="C3" s="543"/>
      <c r="D3" s="543"/>
      <c r="E3" s="543"/>
      <c r="F3" s="543"/>
      <c r="G3" s="543"/>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8" t="s">
        <v>11</v>
      </c>
      <c r="G5" s="549"/>
    </row>
    <row r="6" spans="1:36" ht="14.25">
      <c r="A6" s="338" t="s">
        <v>48</v>
      </c>
      <c r="B6" s="302" t="s">
        <v>9</v>
      </c>
      <c r="C6" s="548" t="s">
        <v>368</v>
      </c>
      <c r="D6" s="549"/>
      <c r="E6" s="296" t="s">
        <v>13</v>
      </c>
      <c r="F6" s="548" t="s">
        <v>13</v>
      </c>
      <c r="G6" s="549"/>
    </row>
    <row r="7" spans="1:36" ht="15">
      <c r="A7" s="339"/>
      <c r="B7" s="305" t="s">
        <v>178</v>
      </c>
      <c r="C7" s="544" t="s">
        <v>369</v>
      </c>
      <c r="D7" s="545"/>
      <c r="E7" s="301" t="s">
        <v>50</v>
      </c>
      <c r="F7" s="544" t="s">
        <v>17</v>
      </c>
      <c r="G7" s="545"/>
    </row>
    <row r="8" spans="1:36" ht="12" customHeight="1">
      <c r="A8" s="306"/>
      <c r="B8" s="306"/>
      <c r="C8" s="297"/>
      <c r="D8" s="314"/>
      <c r="E8" s="301" t="s">
        <v>18</v>
      </c>
      <c r="F8" s="544" t="s">
        <v>18</v>
      </c>
      <c r="G8" s="545"/>
    </row>
    <row r="9" spans="1:36" ht="12.75" thickBot="1">
      <c r="A9" s="64"/>
      <c r="B9" s="65" t="str">
        <f>' F4'!A10</f>
        <v>Janar - Shtator / January - September</v>
      </c>
      <c r="C9" s="66">
        <v>2021</v>
      </c>
      <c r="D9" s="224">
        <v>2022</v>
      </c>
      <c r="E9" s="66" t="s">
        <v>473</v>
      </c>
      <c r="F9" s="66">
        <v>2021</v>
      </c>
      <c r="G9" s="224">
        <v>2022</v>
      </c>
    </row>
    <row r="10" spans="1:36" ht="15.75" thickBot="1">
      <c r="A10" s="540" t="s">
        <v>336</v>
      </c>
      <c r="B10" s="540"/>
      <c r="C10" s="540"/>
      <c r="D10" s="540"/>
      <c r="E10" s="540"/>
      <c r="F10" s="540"/>
      <c r="G10" s="540"/>
    </row>
    <row r="11" spans="1:36" ht="25.5">
      <c r="A11" s="117">
        <v>1</v>
      </c>
      <c r="B11" s="118" t="s">
        <v>171</v>
      </c>
      <c r="C11" s="131">
        <v>272</v>
      </c>
      <c r="D11" s="127">
        <v>329</v>
      </c>
      <c r="E11" s="89">
        <f t="shared" ref="E11:E19" si="0">(D11/C11-1)*100</f>
        <v>20.955882352941167</v>
      </c>
      <c r="F11" s="132">
        <f>C11/C$29*100</f>
        <v>0.2471177170683844</v>
      </c>
      <c r="G11" s="132">
        <f>D11/D$29*100</f>
        <v>0.26724936233814761</v>
      </c>
      <c r="H11" s="441"/>
    </row>
    <row r="12" spans="1:36" ht="25.5">
      <c r="A12" s="119">
        <v>2</v>
      </c>
      <c r="B12" s="120" t="s">
        <v>239</v>
      </c>
      <c r="C12" s="127">
        <v>86010</v>
      </c>
      <c r="D12" s="127">
        <v>97929</v>
      </c>
      <c r="E12" s="89">
        <f t="shared" si="0"/>
        <v>13.857690966166736</v>
      </c>
      <c r="F12" s="126">
        <f>C12/C$29*100</f>
        <v>78.141892812690216</v>
      </c>
      <c r="G12" s="126">
        <f>D12/D$29*100</f>
        <v>79.548519162347901</v>
      </c>
      <c r="H12" s="441"/>
    </row>
    <row r="13" spans="1:36" s="70" customFormat="1" ht="25.5">
      <c r="A13" s="129">
        <v>3</v>
      </c>
      <c r="B13" s="130" t="s">
        <v>227</v>
      </c>
      <c r="C13" s="127">
        <v>3973</v>
      </c>
      <c r="D13" s="127">
        <v>4162</v>
      </c>
      <c r="E13" s="89">
        <f t="shared" si="0"/>
        <v>4.7571104958469723</v>
      </c>
      <c r="F13" s="126">
        <f>C13/C$29*100</f>
        <v>3.6095540070319525</v>
      </c>
      <c r="G13" s="126">
        <f t="shared" ref="F13:G19" si="1">D13/D$29*100</f>
        <v>3.3808262797913988</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3</v>
      </c>
      <c r="E17" s="89" t="e">
        <f t="shared" si="0"/>
        <v>#DIV/0!</v>
      </c>
      <c r="F17" s="126">
        <f t="shared" si="1"/>
        <v>0</v>
      </c>
      <c r="G17" s="126">
        <f t="shared" si="1"/>
        <v>2.436924276639644E-3</v>
      </c>
      <c r="H17" s="441"/>
    </row>
    <row r="18" spans="1:8" s="70" customFormat="1" ht="25.5">
      <c r="A18" s="129">
        <v>8</v>
      </c>
      <c r="B18" s="130" t="s">
        <v>163</v>
      </c>
      <c r="C18" s="127">
        <v>161</v>
      </c>
      <c r="D18" s="127">
        <v>160</v>
      </c>
      <c r="E18" s="89">
        <f t="shared" si="0"/>
        <v>-0.62111801242236142</v>
      </c>
      <c r="F18" s="126">
        <f t="shared" si="1"/>
        <v>0.14627188400003632</v>
      </c>
      <c r="G18" s="126">
        <f t="shared" si="1"/>
        <v>0.12996929475411434</v>
      </c>
      <c r="H18" s="441"/>
    </row>
    <row r="19" spans="1:8" ht="39" thickBot="1">
      <c r="A19" s="227">
        <v>9</v>
      </c>
      <c r="B19" s="123" t="s">
        <v>155</v>
      </c>
      <c r="C19" s="228">
        <v>34</v>
      </c>
      <c r="D19" s="228">
        <v>22</v>
      </c>
      <c r="E19" s="276">
        <f t="shared" si="0"/>
        <v>-35.294117647058819</v>
      </c>
      <c r="F19" s="255">
        <f t="shared" si="1"/>
        <v>3.0889714633548049E-2</v>
      </c>
      <c r="G19" s="255">
        <f t="shared" si="1"/>
        <v>1.7870778028690724E-2</v>
      </c>
      <c r="H19" s="441"/>
    </row>
    <row r="20" spans="1:8" ht="26.25" thickBot="1">
      <c r="A20" s="355">
        <v>10</v>
      </c>
      <c r="B20" s="356" t="s">
        <v>162</v>
      </c>
      <c r="C20" s="357">
        <f>SUM(C21:C23)</f>
        <v>19215</v>
      </c>
      <c r="D20" s="357">
        <f>SUM(D21:D23)</f>
        <v>20389</v>
      </c>
      <c r="E20" s="358">
        <f>(D20/C20-1)*100</f>
        <v>6.1098100442362746</v>
      </c>
      <c r="F20" s="358">
        <f>SUM(F21:F23)</f>
        <v>17.457231373047815</v>
      </c>
      <c r="G20" s="358">
        <f>SUM(G21:G23)</f>
        <v>16.562149692135236</v>
      </c>
      <c r="H20" s="441"/>
    </row>
    <row r="21" spans="1:8" s="70" customFormat="1" ht="12.75">
      <c r="A21" s="232"/>
      <c r="B21" s="233" t="s">
        <v>100</v>
      </c>
      <c r="C21" s="231">
        <v>15808</v>
      </c>
      <c r="D21" s="231">
        <v>16829</v>
      </c>
      <c r="E21" s="277">
        <f>(D21/C21-1)*100</f>
        <v>6.4587550607287492</v>
      </c>
      <c r="F21" s="262">
        <f t="shared" ref="F21:G28" si="2">C21/C$29*100</f>
        <v>14.361900262562575</v>
      </c>
      <c r="G21" s="262">
        <f t="shared" si="2"/>
        <v>13.67033288385619</v>
      </c>
      <c r="H21" s="441"/>
    </row>
    <row r="22" spans="1:8" ht="12.75">
      <c r="A22" s="119"/>
      <c r="B22" s="121" t="s">
        <v>285</v>
      </c>
      <c r="C22" s="127">
        <v>41</v>
      </c>
      <c r="D22" s="127">
        <v>53</v>
      </c>
      <c r="E22" s="89">
        <f>(D22/C22-1)*100</f>
        <v>29.268292682926834</v>
      </c>
      <c r="F22" s="126">
        <f t="shared" si="2"/>
        <v>3.7249361763984412E-2</v>
      </c>
      <c r="G22" s="126">
        <f t="shared" si="2"/>
        <v>4.3052328887300373E-2</v>
      </c>
      <c r="H22" s="441"/>
    </row>
    <row r="23" spans="1:8" ht="25.5">
      <c r="A23" s="119"/>
      <c r="B23" s="417" t="s">
        <v>363</v>
      </c>
      <c r="C23" s="418">
        <v>3366</v>
      </c>
      <c r="D23" s="418">
        <v>3507</v>
      </c>
      <c r="E23" s="419">
        <f t="shared" ref="E23:E28" si="3">(D23/C23-1)*100</f>
        <v>4.1889483065953748</v>
      </c>
      <c r="F23" s="420">
        <f t="shared" si="2"/>
        <v>3.0580817487212566</v>
      </c>
      <c r="G23" s="420">
        <f t="shared" si="2"/>
        <v>2.8487644793917437</v>
      </c>
      <c r="H23" s="441"/>
    </row>
    <row r="24" spans="1:8" ht="25.5">
      <c r="A24" s="119">
        <v>11</v>
      </c>
      <c r="B24" s="120" t="s">
        <v>161</v>
      </c>
      <c r="C24" s="127">
        <v>0</v>
      </c>
      <c r="D24" s="127">
        <v>0</v>
      </c>
      <c r="E24" s="127">
        <v>0</v>
      </c>
      <c r="F24" s="126">
        <f t="shared" si="2"/>
        <v>0</v>
      </c>
      <c r="G24" s="126">
        <f t="shared" si="2"/>
        <v>0</v>
      </c>
      <c r="H24" s="441"/>
    </row>
    <row r="25" spans="1:8" ht="25.5">
      <c r="A25" s="119">
        <v>12</v>
      </c>
      <c r="B25" s="120" t="s">
        <v>250</v>
      </c>
      <c r="C25" s="127">
        <v>0</v>
      </c>
      <c r="D25" s="127">
        <v>0</v>
      </c>
      <c r="E25" s="127">
        <v>0</v>
      </c>
      <c r="F25" s="126">
        <f t="shared" si="2"/>
        <v>0</v>
      </c>
      <c r="G25" s="126">
        <f t="shared" si="2"/>
        <v>0</v>
      </c>
      <c r="H25" s="441"/>
    </row>
    <row r="26" spans="1:8" ht="25.5">
      <c r="A26" s="119">
        <v>13</v>
      </c>
      <c r="B26" s="120" t="s">
        <v>158</v>
      </c>
      <c r="C26" s="127">
        <v>331</v>
      </c>
      <c r="D26" s="127">
        <v>6</v>
      </c>
      <c r="E26" s="127">
        <v>0</v>
      </c>
      <c r="F26" s="126">
        <f t="shared" si="2"/>
        <v>0.30072045716777657</v>
      </c>
      <c r="G26" s="126">
        <f t="shared" si="2"/>
        <v>4.8738485532792879E-3</v>
      </c>
      <c r="H26" s="441"/>
    </row>
    <row r="27" spans="1:8" ht="25.5">
      <c r="A27" s="119">
        <v>14</v>
      </c>
      <c r="B27" s="120" t="s">
        <v>249</v>
      </c>
      <c r="C27" s="127">
        <v>0</v>
      </c>
      <c r="D27" s="127">
        <v>0</v>
      </c>
      <c r="E27" s="127">
        <v>0</v>
      </c>
      <c r="F27" s="126">
        <f t="shared" si="2"/>
        <v>0</v>
      </c>
      <c r="G27" s="126">
        <f t="shared" si="2"/>
        <v>0</v>
      </c>
      <c r="H27" s="441"/>
    </row>
    <row r="28" spans="1:8" ht="26.25" thickBot="1">
      <c r="A28" s="122">
        <v>15</v>
      </c>
      <c r="B28" s="123" t="s">
        <v>230</v>
      </c>
      <c r="C28" s="153">
        <v>73</v>
      </c>
      <c r="D28" s="228">
        <v>106</v>
      </c>
      <c r="E28" s="276">
        <f t="shared" si="3"/>
        <v>45.205479452054796</v>
      </c>
      <c r="F28" s="255">
        <f t="shared" si="2"/>
        <v>6.6322034360264917E-2</v>
      </c>
      <c r="G28" s="255">
        <f t="shared" si="2"/>
        <v>8.6104657774600746E-2</v>
      </c>
      <c r="H28" s="441"/>
    </row>
    <row r="29" spans="1:8" ht="15" thickBot="1">
      <c r="A29" s="349"/>
      <c r="B29" s="350" t="s">
        <v>8</v>
      </c>
      <c r="C29" s="346">
        <f>SUM(C11:C19)+SUM(C21:C28)</f>
        <v>110069</v>
      </c>
      <c r="D29" s="346">
        <f>SUM(D11:D19)+SUM(D21:D28)</f>
        <v>123106</v>
      </c>
      <c r="E29" s="347">
        <f>(D29/C29-1)*100</f>
        <v>11.844388519928417</v>
      </c>
      <c r="F29" s="348">
        <f>SUM(F11:F19,F21:F28)</f>
        <v>99.999999999999957</v>
      </c>
      <c r="G29" s="348">
        <f>SUM(G11:G19,G21:G28)</f>
        <v>100</v>
      </c>
      <c r="H29" s="441"/>
    </row>
    <row r="30" spans="1:8">
      <c r="H30" s="441"/>
    </row>
    <row r="31" spans="1:8">
      <c r="D31" s="441">
        <f>D29-' F4'!C39</f>
        <v>0</v>
      </c>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F41" sqref="F41"/>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46" t="s">
        <v>109</v>
      </c>
      <c r="B2" s="546"/>
      <c r="C2" s="546"/>
      <c r="D2" s="546"/>
      <c r="E2" s="546"/>
      <c r="F2" s="546"/>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3" t="s">
        <v>181</v>
      </c>
      <c r="B3" s="543"/>
      <c r="C3" s="543"/>
      <c r="D3" s="543"/>
      <c r="E3" s="543"/>
      <c r="F3" s="543"/>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8" t="s">
        <v>11</v>
      </c>
      <c r="F5" s="549"/>
    </row>
    <row r="6" spans="1:63" ht="12" customHeight="1">
      <c r="A6" s="302" t="s">
        <v>9</v>
      </c>
      <c r="B6" s="548" t="s">
        <v>261</v>
      </c>
      <c r="C6" s="549"/>
      <c r="D6" s="296" t="s">
        <v>13</v>
      </c>
      <c r="E6" s="548" t="s">
        <v>13</v>
      </c>
      <c r="F6" s="549"/>
    </row>
    <row r="7" spans="1:63" ht="12" customHeight="1">
      <c r="A7" s="305" t="s">
        <v>178</v>
      </c>
      <c r="B7" s="544" t="s">
        <v>262</v>
      </c>
      <c r="C7" s="545"/>
      <c r="D7" s="301" t="s">
        <v>50</v>
      </c>
      <c r="E7" s="544" t="s">
        <v>17</v>
      </c>
      <c r="F7" s="545"/>
    </row>
    <row r="8" spans="1:63" ht="12" customHeight="1">
      <c r="A8" s="306"/>
      <c r="B8" s="297"/>
      <c r="C8" s="314"/>
      <c r="D8" s="301" t="s">
        <v>18</v>
      </c>
      <c r="E8" s="544" t="s">
        <v>18</v>
      </c>
      <c r="F8" s="545"/>
    </row>
    <row r="9" spans="1:63" ht="17.25" customHeight="1" thickBot="1">
      <c r="A9" s="65" t="str">
        <f>' F4'!A10</f>
        <v>Janar - Shtator / January - September</v>
      </c>
      <c r="B9" s="66">
        <v>2021</v>
      </c>
      <c r="C9" s="224">
        <v>2022</v>
      </c>
      <c r="D9" s="66" t="s">
        <v>473</v>
      </c>
      <c r="E9" s="66">
        <v>2021</v>
      </c>
      <c r="F9" s="224">
        <v>2022</v>
      </c>
    </row>
    <row r="10" spans="1:63" ht="15.75" thickBot="1">
      <c r="A10" s="540" t="s">
        <v>329</v>
      </c>
      <c r="B10" s="540"/>
      <c r="C10" s="540"/>
      <c r="D10" s="540"/>
      <c r="E10" s="540"/>
      <c r="F10" s="540"/>
    </row>
    <row r="11" spans="1:63" ht="12.75">
      <c r="A11" s="133" t="s">
        <v>22</v>
      </c>
      <c r="B11" s="124">
        <v>15876198.378300032</v>
      </c>
      <c r="C11" s="124">
        <v>20256063.879999999</v>
      </c>
      <c r="D11" s="278">
        <f>(C11/B11-1)*100</f>
        <v>27.587621402403695</v>
      </c>
      <c r="E11" s="165">
        <f>B11/B25*100</f>
        <v>18.858488383960374</v>
      </c>
      <c r="F11" s="139">
        <f>C11/C25*100</f>
        <v>21.69599617659993</v>
      </c>
      <c r="G11" s="76"/>
    </row>
    <row r="12" spans="1:63" ht="12.75">
      <c r="A12" s="74" t="s">
        <v>23</v>
      </c>
      <c r="B12" s="114"/>
      <c r="C12" s="114"/>
      <c r="D12" s="128"/>
      <c r="E12" s="136"/>
      <c r="F12" s="136"/>
      <c r="G12" s="76"/>
    </row>
    <row r="13" spans="1:63" ht="12.75">
      <c r="A13" s="134" t="s">
        <v>24</v>
      </c>
      <c r="B13" s="137">
        <v>53567599.40119426</v>
      </c>
      <c r="C13" s="137">
        <v>56524344.123010524</v>
      </c>
      <c r="D13" s="138">
        <f>(C17/B13-1)*100</f>
        <v>-99.400950175876574</v>
      </c>
      <c r="E13" s="139">
        <f>B13/B$25*100</f>
        <v>63.630091221638786</v>
      </c>
      <c r="F13" s="139">
        <f>C13/C$25*100</f>
        <v>60.542460827668712</v>
      </c>
      <c r="G13" s="76"/>
    </row>
    <row r="14" spans="1:63" ht="12.75">
      <c r="A14" s="135" t="s">
        <v>25</v>
      </c>
      <c r="B14" s="140"/>
      <c r="C14" s="140"/>
      <c r="D14" s="141"/>
      <c r="E14" s="142"/>
      <c r="F14" s="142"/>
      <c r="G14" s="76"/>
    </row>
    <row r="15" spans="1:63" ht="12.75">
      <c r="A15" s="134" t="s">
        <v>257</v>
      </c>
      <c r="B15" s="137">
        <v>5515558.5194680011</v>
      </c>
      <c r="C15" s="137">
        <v>6451872.0910693733</v>
      </c>
      <c r="D15" s="138">
        <f>(C20/B15-1)*100</f>
        <v>-100</v>
      </c>
      <c r="E15" s="139">
        <f>B15/B$25*100</f>
        <v>6.5516374759218996</v>
      </c>
      <c r="F15" s="139">
        <f>C15/C$25*100</f>
        <v>6.9105129727579095</v>
      </c>
      <c r="G15" s="76"/>
    </row>
    <row r="16" spans="1:63" ht="12.75">
      <c r="A16" s="135" t="s">
        <v>26</v>
      </c>
      <c r="B16" s="140"/>
      <c r="C16" s="140"/>
      <c r="D16" s="141"/>
      <c r="E16" s="142"/>
      <c r="F16" s="142"/>
      <c r="G16" s="76"/>
    </row>
    <row r="17" spans="1:7" ht="12.75">
      <c r="A17" s="134" t="s">
        <v>172</v>
      </c>
      <c r="B17" s="137">
        <v>179017.79999999996</v>
      </c>
      <c r="C17" s="137">
        <v>320896.61</v>
      </c>
      <c r="D17" s="138">
        <f>(C17/B17-1)*100</f>
        <v>79.254023901533841</v>
      </c>
      <c r="E17" s="139">
        <f>B17/B$25*100</f>
        <v>0.21264568641549261</v>
      </c>
      <c r="F17" s="139">
        <f>C17/C$25*100</f>
        <v>0.3437080207136412</v>
      </c>
      <c r="G17" s="76"/>
    </row>
    <row r="18" spans="1:7" ht="12.75">
      <c r="A18" s="135" t="s">
        <v>173</v>
      </c>
      <c r="B18" s="114"/>
      <c r="C18" s="114"/>
      <c r="D18" s="128"/>
      <c r="E18" s="136"/>
      <c r="F18" s="136"/>
      <c r="G18" s="76"/>
    </row>
    <row r="19" spans="1:7" ht="12.75">
      <c r="A19" s="134" t="s">
        <v>27</v>
      </c>
      <c r="B19" s="137">
        <v>3516302.0199999996</v>
      </c>
      <c r="C19" s="137">
        <v>3808521.149999999</v>
      </c>
      <c r="D19" s="138">
        <f t="shared" ref="D19:D23" si="0">(C19/B19-1)*100</f>
        <v>8.310410435108162</v>
      </c>
      <c r="E19" s="139">
        <f>B19/B$25*100</f>
        <v>4.1768274254687707</v>
      </c>
      <c r="F19" s="139">
        <f>C19/C$25*100</f>
        <v>4.0792555157018962</v>
      </c>
      <c r="G19" s="76"/>
    </row>
    <row r="20" spans="1:7" ht="12.75">
      <c r="A20" s="135" t="s">
        <v>28</v>
      </c>
      <c r="B20" s="140"/>
      <c r="C20" s="140"/>
      <c r="D20" s="141"/>
      <c r="E20" s="142"/>
      <c r="F20" s="142"/>
    </row>
    <row r="21" spans="1:7" ht="12.75">
      <c r="A21" s="134" t="s">
        <v>29</v>
      </c>
      <c r="B21" s="137">
        <v>815946.93214399985</v>
      </c>
      <c r="C21" s="137">
        <v>949611.28077708476</v>
      </c>
      <c r="D21" s="138">
        <f t="shared" si="0"/>
        <v>16.381500238240431</v>
      </c>
      <c r="E21" s="139">
        <f>B21/B$25*100</f>
        <v>0.96921979526268487</v>
      </c>
      <c r="F21" s="139">
        <f>C21/C$25*100</f>
        <v>1.017115804879452</v>
      </c>
    </row>
    <row r="22" spans="1:7" ht="12.75">
      <c r="A22" s="135" t="s">
        <v>30</v>
      </c>
      <c r="B22" s="140"/>
      <c r="C22" s="140"/>
      <c r="D22" s="141"/>
      <c r="E22" s="142"/>
      <c r="F22" s="142"/>
    </row>
    <row r="23" spans="1:7" ht="12.75">
      <c r="A23" s="134" t="s">
        <v>31</v>
      </c>
      <c r="B23" s="137">
        <v>4715331.0670570005</v>
      </c>
      <c r="C23" s="137">
        <v>5051833.6087199999</v>
      </c>
      <c r="D23" s="138">
        <f t="shared" si="0"/>
        <v>7.1363502769493214</v>
      </c>
      <c r="E23" s="139">
        <f>B23/B$25*100</f>
        <v>5.6010900113320199</v>
      </c>
      <c r="F23" s="139">
        <f>C23/C$25*100</f>
        <v>5.4109506816784458</v>
      </c>
    </row>
    <row r="24" spans="1:7" ht="13.5" thickBot="1">
      <c r="A24" s="74" t="s">
        <v>32</v>
      </c>
      <c r="B24" s="114"/>
      <c r="C24" s="114"/>
      <c r="D24" s="128"/>
      <c r="E24" s="128"/>
      <c r="F24" s="139"/>
    </row>
    <row r="25" spans="1:7" ht="15" thickBot="1">
      <c r="A25" s="359" t="s">
        <v>8</v>
      </c>
      <c r="B25" s="360">
        <f>SUM(B11:B24)</f>
        <v>84185954.118163273</v>
      </c>
      <c r="C25" s="360">
        <f>SUM(C11:C24)</f>
        <v>93363142.743576989</v>
      </c>
      <c r="D25" s="361">
        <f>(C25/B25-1)*100</f>
        <v>10.901092375258493</v>
      </c>
      <c r="E25" s="362">
        <f>SUM(E11,E13,E15,E17,E19,E21,E23)</f>
        <v>100.00000000000003</v>
      </c>
      <c r="F25" s="362">
        <f>SUM(F11,F13,F15,F17,F19,F21,F23)</f>
        <v>99.999999999999986</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C14" sqref="C1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46" t="s">
        <v>58</v>
      </c>
      <c r="B2" s="546"/>
      <c r="C2" s="546"/>
      <c r="D2" s="546"/>
      <c r="E2" s="546"/>
      <c r="F2" s="546"/>
      <c r="G2" s="92"/>
    </row>
    <row r="3" spans="1:10" ht="15.75">
      <c r="A3" s="543" t="s">
        <v>133</v>
      </c>
      <c r="B3" s="543"/>
      <c r="C3" s="543"/>
      <c r="D3" s="543"/>
      <c r="E3" s="543"/>
      <c r="F3" s="543"/>
      <c r="G3" s="93"/>
    </row>
    <row r="5" spans="1:10">
      <c r="A5" s="315"/>
      <c r="B5" s="363"/>
      <c r="C5" s="314"/>
      <c r="D5" s="296" t="s">
        <v>49</v>
      </c>
      <c r="E5" s="548" t="s">
        <v>11</v>
      </c>
      <c r="F5" s="549"/>
    </row>
    <row r="6" spans="1:10" ht="14.25">
      <c r="A6" s="302" t="s">
        <v>9</v>
      </c>
      <c r="B6" s="548" t="s">
        <v>261</v>
      </c>
      <c r="C6" s="549"/>
      <c r="D6" s="296" t="s">
        <v>13</v>
      </c>
      <c r="E6" s="548" t="s">
        <v>13</v>
      </c>
      <c r="F6" s="549"/>
    </row>
    <row r="7" spans="1:10" ht="15">
      <c r="A7" s="305" t="s">
        <v>178</v>
      </c>
      <c r="B7" s="544" t="s">
        <v>262</v>
      </c>
      <c r="C7" s="545"/>
      <c r="D7" s="301" t="s">
        <v>50</v>
      </c>
      <c r="E7" s="544" t="s">
        <v>17</v>
      </c>
      <c r="F7" s="545"/>
    </row>
    <row r="8" spans="1:10">
      <c r="A8" s="306"/>
      <c r="B8" s="297"/>
      <c r="C8" s="314"/>
      <c r="D8" s="301" t="s">
        <v>18</v>
      </c>
      <c r="E8" s="544" t="s">
        <v>18</v>
      </c>
      <c r="F8" s="545"/>
    </row>
    <row r="9" spans="1:10" ht="15.75" customHeight="1" thickBot="1">
      <c r="A9" s="65" t="str">
        <f>' F4'!A10</f>
        <v>Janar - Shtator / January - September</v>
      </c>
      <c r="B9" s="66">
        <v>2021</v>
      </c>
      <c r="C9" s="224">
        <v>2022</v>
      </c>
      <c r="D9" s="66" t="s">
        <v>473</v>
      </c>
      <c r="E9" s="66">
        <v>2021</v>
      </c>
      <c r="F9" s="224">
        <v>2022</v>
      </c>
    </row>
    <row r="10" spans="1:10" ht="15.75" thickBot="1">
      <c r="A10" s="540" t="s">
        <v>331</v>
      </c>
      <c r="B10" s="540"/>
      <c r="C10" s="540"/>
      <c r="D10" s="540"/>
      <c r="E10" s="540"/>
      <c r="F10" s="540"/>
    </row>
    <row r="11" spans="1:10" ht="12" customHeight="1">
      <c r="A11" s="133" t="s">
        <v>22</v>
      </c>
      <c r="B11" s="124">
        <v>7910481.5900000008</v>
      </c>
      <c r="C11" s="124">
        <v>9383654.8600000013</v>
      </c>
      <c r="D11" s="278">
        <f>(C11/B11-1)*100</f>
        <v>18.623054149602037</v>
      </c>
      <c r="E11" s="165">
        <f>B11/B25*100</f>
        <v>17.660639258785594</v>
      </c>
      <c r="F11" s="139">
        <f>C11/C25*100</f>
        <v>20.528893237848504</v>
      </c>
      <c r="G11" s="143"/>
    </row>
    <row r="12" spans="1:10" ht="12" customHeight="1">
      <c r="A12" s="74" t="s">
        <v>23</v>
      </c>
      <c r="D12" s="128"/>
      <c r="E12" s="136"/>
      <c r="F12" s="136"/>
      <c r="G12" s="143"/>
    </row>
    <row r="13" spans="1:10" ht="12" customHeight="1">
      <c r="A13" s="134" t="s">
        <v>24</v>
      </c>
      <c r="B13" s="137">
        <v>29213758.829999998</v>
      </c>
      <c r="C13" s="137">
        <f>22417154.23+' F9'!D23</f>
        <v>29012638.800000001</v>
      </c>
      <c r="D13" s="138">
        <f>(C15/B13-1)*100</f>
        <v>-87.288258088902694</v>
      </c>
      <c r="E13" s="139">
        <f>B13/B$25*100</f>
        <v>65.221522889580768</v>
      </c>
      <c r="F13" s="139">
        <f>C13/C$25*100</f>
        <v>63.471789335766445</v>
      </c>
      <c r="G13" s="143"/>
    </row>
    <row r="14" spans="1:10" ht="12" customHeight="1">
      <c r="A14" s="135" t="s">
        <v>25</v>
      </c>
      <c r="B14" s="140"/>
      <c r="C14" s="140"/>
      <c r="D14" s="141"/>
      <c r="E14" s="142"/>
      <c r="F14" s="142"/>
      <c r="G14" s="143"/>
    </row>
    <row r="15" spans="1:10" ht="12" customHeight="1">
      <c r="A15" s="134" t="s">
        <v>257</v>
      </c>
      <c r="B15" s="137">
        <v>3315643.9449999998</v>
      </c>
      <c r="C15" s="137">
        <v>3713577.625</v>
      </c>
      <c r="D15" s="138">
        <f>(C19/B15-1)*100</f>
        <v>-42.482644046389005</v>
      </c>
      <c r="E15" s="139">
        <f>B15/B$25*100</f>
        <v>7.4023801151684037</v>
      </c>
      <c r="F15" s="139">
        <f>C15/C$25*100</f>
        <v>8.1243012164758994</v>
      </c>
      <c r="G15" s="143"/>
    </row>
    <row r="16" spans="1:10" ht="12" customHeight="1">
      <c r="A16" s="135" t="s">
        <v>26</v>
      </c>
      <c r="B16" s="140"/>
      <c r="C16" s="140"/>
      <c r="D16" s="141"/>
      <c r="E16" s="142"/>
      <c r="F16" s="142"/>
      <c r="G16" s="431"/>
      <c r="I16" s="432"/>
      <c r="J16" s="432"/>
    </row>
    <row r="17" spans="1:10" ht="12" customHeight="1">
      <c r="A17" s="134" t="s">
        <v>172</v>
      </c>
      <c r="B17" s="137">
        <v>0</v>
      </c>
      <c r="C17" s="137">
        <v>20156.64</v>
      </c>
      <c r="D17" s="138" t="e">
        <f>(C17/B17-1)*100</f>
        <v>#DIV/0!</v>
      </c>
      <c r="E17" s="139">
        <f>B17/B$25*100</f>
        <v>0</v>
      </c>
      <c r="F17" s="139">
        <f>C17/C$25*100</f>
        <v>4.4097264527240568E-2</v>
      </c>
      <c r="G17" s="431"/>
      <c r="I17" s="432"/>
      <c r="J17" s="432"/>
    </row>
    <row r="18" spans="1:10" ht="13.5" customHeight="1">
      <c r="A18" s="135" t="s">
        <v>173</v>
      </c>
      <c r="B18" s="175"/>
      <c r="C18" s="175"/>
      <c r="D18" s="141"/>
      <c r="E18" s="142"/>
      <c r="F18" s="142"/>
      <c r="G18" s="433"/>
      <c r="I18" s="434"/>
      <c r="J18" s="432"/>
    </row>
    <row r="19" spans="1:10" ht="12.75" customHeight="1">
      <c r="A19" s="134" t="s">
        <v>27</v>
      </c>
      <c r="B19" s="144">
        <v>3062008.02</v>
      </c>
      <c r="C19" s="144">
        <v>1907070.73</v>
      </c>
      <c r="D19" s="138">
        <f>(C19/B19-1)*100</f>
        <v>-37.718297354426923</v>
      </c>
      <c r="E19" s="139">
        <f>B19/B$25*100</f>
        <v>6.8361222301673212</v>
      </c>
      <c r="F19" s="139">
        <f>C19/C$25*100</f>
        <v>4.1721538139773191</v>
      </c>
      <c r="G19" s="431"/>
      <c r="I19" s="432"/>
      <c r="J19" s="432"/>
    </row>
    <row r="20" spans="1:10" ht="15" customHeight="1">
      <c r="A20" s="135" t="s">
        <v>28</v>
      </c>
      <c r="B20" s="175"/>
      <c r="C20" s="175"/>
      <c r="D20" s="141"/>
      <c r="E20" s="142"/>
      <c r="F20" s="142"/>
      <c r="G20" s="143"/>
    </row>
    <row r="21" spans="1:10">
      <c r="A21" s="134" t="s">
        <v>29</v>
      </c>
      <c r="B21" s="144">
        <v>480837.56</v>
      </c>
      <c r="C21" s="144">
        <v>8232.66</v>
      </c>
      <c r="D21" s="138">
        <f>(C21/B21-1)*100</f>
        <v>-98.287850058967933</v>
      </c>
      <c r="E21" s="139">
        <f>B21/B$25*100</f>
        <v>1.0734995831315339</v>
      </c>
      <c r="F21" s="139">
        <f>C21/C$25*100</f>
        <v>1.8010828480482476E-2</v>
      </c>
      <c r="G21" s="143"/>
    </row>
    <row r="22" spans="1:10">
      <c r="A22" s="135" t="s">
        <v>30</v>
      </c>
      <c r="B22" s="140"/>
      <c r="C22" s="140"/>
      <c r="D22" s="141"/>
      <c r="E22" s="142"/>
      <c r="F22" s="142"/>
      <c r="G22" s="143"/>
    </row>
    <row r="23" spans="1:10">
      <c r="A23" s="134" t="s">
        <v>31</v>
      </c>
      <c r="B23" s="144">
        <v>808862.66999999993</v>
      </c>
      <c r="C23" s="144">
        <v>1664170.6600000001</v>
      </c>
      <c r="D23" s="138">
        <f>(C23/B23-1)*100</f>
        <v>105.74205260331775</v>
      </c>
      <c r="E23" s="139">
        <f>B23/B$25*100</f>
        <v>1.8058359231663588</v>
      </c>
      <c r="F23" s="139">
        <f>C23/C$25*100</f>
        <v>3.6407543029241247</v>
      </c>
      <c r="G23" s="143"/>
    </row>
    <row r="24" spans="1:10" ht="13.5" thickBot="1">
      <c r="A24" s="74" t="s">
        <v>32</v>
      </c>
      <c r="B24" s="175"/>
      <c r="C24" s="175"/>
      <c r="D24" s="128"/>
      <c r="E24" s="128"/>
      <c r="F24" s="136"/>
      <c r="G24" s="143"/>
    </row>
    <row r="25" spans="1:10" ht="15" thickBot="1">
      <c r="A25" s="359" t="s">
        <v>8</v>
      </c>
      <c r="B25" s="360">
        <f>SUM(B11:B24)</f>
        <v>44791592.61500001</v>
      </c>
      <c r="C25" s="360">
        <f>SUM(C11:C24)</f>
        <v>45709501.974999994</v>
      </c>
      <c r="D25" s="361">
        <f>(C25/B25-1)*100</f>
        <v>2.0492894010037732</v>
      </c>
      <c r="E25" s="362">
        <f>SUM(E11,E13,E15,E17,E19,E21,E23)</f>
        <v>99.999999999999972</v>
      </c>
      <c r="F25" s="362">
        <f>SUM(F11,F13,F15,F17,F19,F21,F23)</f>
        <v>100.00000000000001</v>
      </c>
      <c r="G25" s="143"/>
      <c r="H25" s="500"/>
    </row>
    <row r="27" spans="1:10">
      <c r="C27" s="464">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95" zoomScaleNormal="95" workbookViewId="0">
      <selection activeCell="H37" sqref="H37"/>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46" t="s">
        <v>99</v>
      </c>
      <c r="B2" s="546"/>
      <c r="C2" s="546"/>
      <c r="D2" s="546"/>
      <c r="E2" s="546"/>
      <c r="F2" s="546"/>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3" t="s">
        <v>164</v>
      </c>
      <c r="B3" s="543"/>
      <c r="C3" s="543"/>
      <c r="D3" s="543"/>
      <c r="E3" s="543"/>
      <c r="F3" s="543"/>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8" t="s">
        <v>11</v>
      </c>
      <c r="F5" s="549"/>
    </row>
    <row r="6" spans="1:30" ht="12.75" customHeight="1">
      <c r="A6" s="302" t="s">
        <v>9</v>
      </c>
      <c r="B6" s="552" t="s">
        <v>44</v>
      </c>
      <c r="C6" s="553"/>
      <c r="D6" s="315" t="s">
        <v>13</v>
      </c>
      <c r="E6" s="548" t="s">
        <v>13</v>
      </c>
      <c r="F6" s="549"/>
    </row>
    <row r="7" spans="1:30" ht="13.5" customHeight="1">
      <c r="A7" s="305" t="s">
        <v>178</v>
      </c>
      <c r="B7" s="554" t="s">
        <v>45</v>
      </c>
      <c r="C7" s="555"/>
      <c r="D7" s="306" t="s">
        <v>50</v>
      </c>
      <c r="E7" s="544" t="s">
        <v>17</v>
      </c>
      <c r="F7" s="545"/>
    </row>
    <row r="8" spans="1:30" ht="12" customHeight="1">
      <c r="A8" s="306"/>
      <c r="B8" s="303"/>
      <c r="C8" s="334"/>
      <c r="D8" s="306" t="s">
        <v>18</v>
      </c>
      <c r="E8" s="544" t="s">
        <v>18</v>
      </c>
      <c r="F8" s="545"/>
      <c r="H8" s="441"/>
    </row>
    <row r="9" spans="1:30" ht="16.5" customHeight="1" thickBot="1">
      <c r="A9" s="65" t="str">
        <f>' F4'!A10</f>
        <v>Janar - Shtator / January - September</v>
      </c>
      <c r="B9" s="66">
        <v>2021</v>
      </c>
      <c r="C9" s="224">
        <v>2022</v>
      </c>
      <c r="D9" s="66" t="s">
        <v>473</v>
      </c>
      <c r="E9" s="66">
        <v>2021</v>
      </c>
      <c r="F9" s="224">
        <v>2022</v>
      </c>
    </row>
    <row r="10" spans="1:30" ht="15.75" thickBot="1">
      <c r="A10" s="540" t="s">
        <v>337</v>
      </c>
      <c r="B10" s="540" t="s">
        <v>21</v>
      </c>
      <c r="C10" s="540"/>
      <c r="D10" s="540"/>
      <c r="E10" s="540"/>
      <c r="F10" s="540"/>
    </row>
    <row r="11" spans="1:30" ht="12.75">
      <c r="A11" s="133" t="s">
        <v>22</v>
      </c>
      <c r="B11" s="124">
        <v>116652</v>
      </c>
      <c r="C11" s="137">
        <v>201047</v>
      </c>
      <c r="D11" s="278">
        <f>(C11/B11-1)*100</f>
        <v>72.347666563796594</v>
      </c>
      <c r="E11" s="165">
        <f>B11/B25*100</f>
        <v>13.439665978469254</v>
      </c>
      <c r="F11" s="139">
        <f>C11/C25*100</f>
        <v>20.447024077098789</v>
      </c>
      <c r="I11" s="492"/>
    </row>
    <row r="12" spans="1:30" ht="12.75">
      <c r="A12" s="74" t="s">
        <v>23</v>
      </c>
      <c r="B12" s="114"/>
      <c r="C12" s="114"/>
      <c r="D12" s="128"/>
      <c r="E12" s="136"/>
      <c r="F12" s="136"/>
      <c r="I12" s="492"/>
    </row>
    <row r="13" spans="1:30" ht="12.75">
      <c r="A13" s="134" t="s">
        <v>24</v>
      </c>
      <c r="B13" s="137">
        <v>714673</v>
      </c>
      <c r="C13" s="137">
        <f>392075+'F10'!D23</f>
        <v>744490</v>
      </c>
      <c r="D13" s="138">
        <f>(C13/B13-1)*100</f>
        <v>4.1721178776867207</v>
      </c>
      <c r="E13" s="139">
        <f>B13/B$25*100</f>
        <v>82.338634604040706</v>
      </c>
      <c r="F13" s="139">
        <f>C13/C$25*100</f>
        <v>75.716648122873139</v>
      </c>
      <c r="I13" s="492"/>
      <c r="K13" s="441"/>
    </row>
    <row r="14" spans="1:30" ht="12.75">
      <c r="A14" s="135" t="s">
        <v>25</v>
      </c>
      <c r="D14" s="141"/>
      <c r="E14" s="142"/>
      <c r="F14" s="142"/>
      <c r="I14" s="492"/>
    </row>
    <row r="15" spans="1:30" ht="12.75">
      <c r="A15" s="134" t="s">
        <v>257</v>
      </c>
      <c r="B15" s="137">
        <v>12003</v>
      </c>
      <c r="C15" s="137">
        <v>12469</v>
      </c>
      <c r="D15" s="138">
        <f>(C15/B15-1)*100</f>
        <v>3.8823627426476603</v>
      </c>
      <c r="E15" s="139">
        <f>B15/B$25*100</f>
        <v>1.3828850833210442</v>
      </c>
      <c r="F15" s="139">
        <f>C15/C$25*100</f>
        <v>1.2681310500397658</v>
      </c>
      <c r="I15" s="492"/>
    </row>
    <row r="16" spans="1:30" ht="12.75">
      <c r="A16" s="135" t="s">
        <v>26</v>
      </c>
      <c r="B16" s="140"/>
      <c r="C16" s="140"/>
      <c r="D16" s="141"/>
      <c r="E16" s="142"/>
      <c r="F16" s="142"/>
      <c r="I16" s="492"/>
    </row>
    <row r="17" spans="1:10" ht="12.75">
      <c r="A17" s="134" t="s">
        <v>172</v>
      </c>
      <c r="B17" s="137">
        <v>69</v>
      </c>
      <c r="C17" s="137">
        <v>104</v>
      </c>
      <c r="D17" s="138">
        <f>(C23/B23-1)*100</f>
        <v>-4.982301834173553</v>
      </c>
      <c r="E17" s="139">
        <f>B17/B$25*100</f>
        <v>7.9496018286388439E-3</v>
      </c>
      <c r="F17" s="139">
        <f>C17/C$25*100</f>
        <v>1.0577081498446999E-2</v>
      </c>
      <c r="I17" s="492"/>
    </row>
    <row r="18" spans="1:10" ht="12" customHeight="1">
      <c r="A18" s="135" t="s">
        <v>173</v>
      </c>
      <c r="B18" s="140"/>
      <c r="C18" s="140"/>
      <c r="D18" s="141"/>
      <c r="E18" s="142"/>
      <c r="F18" s="142"/>
      <c r="I18" s="492"/>
    </row>
    <row r="19" spans="1:10" ht="12.75">
      <c r="A19" s="134" t="s">
        <v>27</v>
      </c>
      <c r="B19" s="137">
        <v>4788</v>
      </c>
      <c r="C19" s="137">
        <v>6301</v>
      </c>
      <c r="D19" s="138">
        <f t="shared" ref="D19:D23" si="0">(C19/B19-1)*100</f>
        <v>31.599832915622383</v>
      </c>
      <c r="E19" s="139">
        <f t="shared" ref="E19:E23" si="1">B19/B$25*100</f>
        <v>0.55163323993511282</v>
      </c>
      <c r="F19" s="139">
        <f>C19/C$25*100</f>
        <v>0.64082875501648606</v>
      </c>
      <c r="I19" s="492"/>
    </row>
    <row r="20" spans="1:10" ht="12" customHeight="1">
      <c r="A20" s="135" t="s">
        <v>28</v>
      </c>
      <c r="B20" s="140"/>
      <c r="C20" s="140"/>
      <c r="D20" s="141"/>
      <c r="E20" s="142"/>
      <c r="F20" s="142"/>
      <c r="I20" s="492"/>
    </row>
    <row r="21" spans="1:10" ht="12.75">
      <c r="A21" s="134" t="s">
        <v>29</v>
      </c>
      <c r="B21" s="137">
        <v>1137</v>
      </c>
      <c r="C21" s="137">
        <v>1130</v>
      </c>
      <c r="D21" s="138">
        <f t="shared" si="0"/>
        <v>-0.61565523306947867</v>
      </c>
      <c r="E21" s="139">
        <f t="shared" si="1"/>
        <v>0.13099561274148355</v>
      </c>
      <c r="F21" s="139">
        <f>C21/C$25*100</f>
        <v>0.11492405858889528</v>
      </c>
      <c r="I21" s="492"/>
    </row>
    <row r="22" spans="1:10" ht="12.75">
      <c r="A22" s="135" t="s">
        <v>30</v>
      </c>
      <c r="B22" s="140"/>
      <c r="C22" s="140"/>
      <c r="D22" s="141"/>
      <c r="E22" s="142"/>
      <c r="F22" s="142"/>
      <c r="I22" s="492"/>
    </row>
    <row r="23" spans="1:10" ht="12.75">
      <c r="A23" s="134" t="s">
        <v>31</v>
      </c>
      <c r="B23" s="137">
        <v>18646</v>
      </c>
      <c r="C23" s="137">
        <v>17717</v>
      </c>
      <c r="D23" s="138">
        <f t="shared" si="0"/>
        <v>-4.982301834173553</v>
      </c>
      <c r="E23" s="139">
        <f t="shared" si="1"/>
        <v>2.1482358796637664</v>
      </c>
      <c r="F23" s="139">
        <f>C23/C$25*100</f>
        <v>1.8018668548844758</v>
      </c>
      <c r="I23" s="492"/>
    </row>
    <row r="24" spans="1:10" ht="13.5" thickBot="1">
      <c r="A24" s="74" t="s">
        <v>32</v>
      </c>
      <c r="B24" s="114"/>
      <c r="C24" s="114"/>
      <c r="D24" s="128"/>
      <c r="E24" s="128"/>
      <c r="F24" s="136"/>
      <c r="I24" s="492"/>
    </row>
    <row r="25" spans="1:10" ht="15" thickBot="1">
      <c r="A25" s="364" t="s">
        <v>8</v>
      </c>
      <c r="B25" s="365">
        <f>SUM(B11:B24)</f>
        <v>867968</v>
      </c>
      <c r="C25" s="365">
        <f>SUM(C11:C24)</f>
        <v>983258</v>
      </c>
      <c r="D25" s="361">
        <f>(C25/B25-1)*100</f>
        <v>13.282747751069168</v>
      </c>
      <c r="E25" s="362">
        <f>SUM(E11,E13,E15,E17,E19,E21,E23)</f>
        <v>100.00000000000001</v>
      </c>
      <c r="F25" s="362">
        <f>SUM(F11,F13,F15,F17,F19,F21,F23)</f>
        <v>100.00000000000001</v>
      </c>
      <c r="H25" s="190">
        <f>C25-'F10'!D29</f>
        <v>0</v>
      </c>
      <c r="I25" s="492"/>
    </row>
    <row r="26" spans="1:10" ht="12.75" thickBot="1">
      <c r="A26" s="73"/>
      <c r="B26" s="167"/>
      <c r="C26" s="167"/>
      <c r="D26" s="74"/>
      <c r="E26" s="74"/>
      <c r="F26" s="74"/>
    </row>
    <row r="27" spans="1:10" ht="15.75" thickBot="1">
      <c r="A27" s="540" t="s">
        <v>338</v>
      </c>
      <c r="B27" s="540"/>
      <c r="C27" s="540"/>
      <c r="D27" s="540"/>
      <c r="E27" s="540"/>
      <c r="F27" s="540"/>
    </row>
    <row r="28" spans="1:10" ht="12.75">
      <c r="A28" s="133" t="s">
        <v>22</v>
      </c>
      <c r="B28" s="124">
        <v>86282</v>
      </c>
      <c r="C28" s="137">
        <v>98258</v>
      </c>
      <c r="D28" s="278">
        <f>(C28/B28-1)*100</f>
        <v>13.880067685032804</v>
      </c>
      <c r="E28" s="165">
        <f>B28/B42*100</f>
        <v>78.389010529758608</v>
      </c>
      <c r="F28" s="165">
        <f>C28/C42*100</f>
        <v>79.81576852468605</v>
      </c>
      <c r="H28" s="524"/>
      <c r="I28" s="492"/>
      <c r="J28" s="441"/>
    </row>
    <row r="29" spans="1:10" ht="12.75">
      <c r="A29" s="74" t="s">
        <v>23</v>
      </c>
      <c r="B29" s="114"/>
      <c r="C29" s="114"/>
      <c r="D29" s="128"/>
      <c r="E29" s="128"/>
      <c r="F29" s="128"/>
      <c r="I29" s="492"/>
    </row>
    <row r="30" spans="1:10" ht="12.75">
      <c r="A30" s="134" t="s">
        <v>24</v>
      </c>
      <c r="B30" s="137">
        <v>19215</v>
      </c>
      <c r="C30" s="137">
        <f>16882+'F11'!D23</f>
        <v>20389</v>
      </c>
      <c r="D30" s="138">
        <f>(C30/B30-1)*100</f>
        <v>6.1098100442362746</v>
      </c>
      <c r="E30" s="139">
        <f>B30/B42*100</f>
        <v>17.457231373047815</v>
      </c>
      <c r="F30" s="139">
        <f>C30/C$42*100</f>
        <v>16.562149692135232</v>
      </c>
      <c r="G30" s="441"/>
      <c r="I30" s="492"/>
    </row>
    <row r="31" spans="1:10" ht="12.75">
      <c r="A31" s="135" t="s">
        <v>25</v>
      </c>
      <c r="B31" s="114"/>
      <c r="C31" s="114"/>
      <c r="D31" s="141"/>
      <c r="E31" s="141"/>
      <c r="F31" s="141"/>
      <c r="I31" s="492"/>
    </row>
    <row r="32" spans="1:10" ht="12.75">
      <c r="A32" s="134" t="s">
        <v>257</v>
      </c>
      <c r="B32" s="137">
        <v>3973</v>
      </c>
      <c r="C32" s="137">
        <v>4162</v>
      </c>
      <c r="D32" s="138">
        <f>(C32/B32-1)*100</f>
        <v>4.7571104958469723</v>
      </c>
      <c r="E32" s="139">
        <f>B32/B42*100</f>
        <v>3.6095540070319525</v>
      </c>
      <c r="F32" s="139">
        <f>C32/C$42*100</f>
        <v>3.3808262797913988</v>
      </c>
      <c r="I32" s="492"/>
    </row>
    <row r="33" spans="1:9" ht="12.75">
      <c r="A33" s="135" t="s">
        <v>26</v>
      </c>
      <c r="B33" s="114"/>
      <c r="C33" s="114"/>
      <c r="D33" s="141"/>
      <c r="E33" s="141"/>
      <c r="F33" s="141"/>
      <c r="I33" s="492"/>
    </row>
    <row r="34" spans="1:9" ht="12.75">
      <c r="A34" s="134" t="s">
        <v>172</v>
      </c>
      <c r="B34" s="137"/>
      <c r="C34" s="137">
        <v>3</v>
      </c>
      <c r="D34" s="138" t="e">
        <f>(C34/B34-1)*100</f>
        <v>#DIV/0!</v>
      </c>
      <c r="E34" s="139">
        <f>B34/B$42*100</f>
        <v>0</v>
      </c>
      <c r="F34" s="139">
        <f>C34/C$42*100</f>
        <v>2.436924276639644E-3</v>
      </c>
      <c r="I34" s="492"/>
    </row>
    <row r="35" spans="1:9" ht="12.75">
      <c r="A35" s="135" t="s">
        <v>173</v>
      </c>
      <c r="B35" s="114"/>
      <c r="C35" s="114"/>
      <c r="D35" s="141"/>
      <c r="E35" s="141"/>
      <c r="F35" s="141"/>
      <c r="I35" s="492"/>
    </row>
    <row r="36" spans="1:9" ht="12.75">
      <c r="A36" s="134" t="s">
        <v>27</v>
      </c>
      <c r="B36" s="137">
        <v>195</v>
      </c>
      <c r="C36" s="137">
        <v>182</v>
      </c>
      <c r="D36" s="138">
        <f>(C36/B36-1)*100</f>
        <v>-6.6666666666666652</v>
      </c>
      <c r="E36" s="139">
        <f>B36/B$42*100</f>
        <v>0.17716159863358441</v>
      </c>
      <c r="F36" s="139">
        <f>C36/C$42*100</f>
        <v>0.14784007278280506</v>
      </c>
      <c r="I36" s="492"/>
    </row>
    <row r="37" spans="1:9" ht="12.75">
      <c r="A37" s="135" t="s">
        <v>28</v>
      </c>
      <c r="B37" s="140"/>
      <c r="C37" s="140"/>
      <c r="D37" s="141"/>
      <c r="E37" s="141"/>
      <c r="F37" s="141"/>
      <c r="I37" s="492"/>
    </row>
    <row r="38" spans="1:9" ht="12.75">
      <c r="A38" s="134" t="s">
        <v>29</v>
      </c>
      <c r="B38" s="137">
        <v>331</v>
      </c>
      <c r="C38" s="137">
        <v>6</v>
      </c>
      <c r="D38" s="138">
        <f>(C38/B38-1)*100</f>
        <v>-98.187311178247739</v>
      </c>
      <c r="E38" s="139">
        <f>B38/B$42*100</f>
        <v>0.30072045716777657</v>
      </c>
      <c r="F38" s="139">
        <f>C38/C$42*100</f>
        <v>4.8738485532792879E-3</v>
      </c>
      <c r="I38" s="492"/>
    </row>
    <row r="39" spans="1:9" ht="12.75">
      <c r="A39" s="135" t="s">
        <v>30</v>
      </c>
      <c r="B39" s="140"/>
      <c r="C39" s="140"/>
      <c r="D39" s="141"/>
      <c r="E39" s="141"/>
      <c r="F39" s="141"/>
      <c r="I39" s="492"/>
    </row>
    <row r="40" spans="1:9" ht="12.75">
      <c r="A40" s="134" t="s">
        <v>31</v>
      </c>
      <c r="B40" s="137">
        <v>73</v>
      </c>
      <c r="C40" s="137">
        <v>106</v>
      </c>
      <c r="D40" s="138">
        <f>(C40/B40-1)*100</f>
        <v>45.205479452054796</v>
      </c>
      <c r="E40" s="139">
        <f>B40/B$42*100</f>
        <v>6.6322034360264917E-2</v>
      </c>
      <c r="F40" s="139">
        <f>C40/C$42*100</f>
        <v>8.6104657774600746E-2</v>
      </c>
      <c r="I40" s="492"/>
    </row>
    <row r="41" spans="1:9" ht="13.5" thickBot="1">
      <c r="A41" s="74" t="s">
        <v>32</v>
      </c>
      <c r="B41" s="114"/>
      <c r="C41" s="114"/>
      <c r="D41" s="128"/>
      <c r="E41" s="128"/>
      <c r="F41" s="246"/>
      <c r="I41" s="492"/>
    </row>
    <row r="42" spans="1:9" ht="15" thickBot="1">
      <c r="A42" s="364" t="s">
        <v>8</v>
      </c>
      <c r="B42" s="365">
        <f>SUM(B28:B41)</f>
        <v>110069</v>
      </c>
      <c r="C42" s="365">
        <f>SUM(C28:C41)</f>
        <v>123106</v>
      </c>
      <c r="D42" s="361">
        <f>(C42/B42-1)*100</f>
        <v>11.844388519928417</v>
      </c>
      <c r="E42" s="362">
        <f>SUM(E28,E30,E32,E34,E36,E38,E40)</f>
        <v>100</v>
      </c>
      <c r="F42" s="362">
        <f>SUM(F28,F30,F32,F34,F36,F38,F40)</f>
        <v>99.999999999999986</v>
      </c>
      <c r="H42" s="190"/>
      <c r="I42" s="499"/>
    </row>
    <row r="43" spans="1:9">
      <c r="A43" s="110"/>
      <c r="B43" s="110"/>
      <c r="C43" s="172"/>
      <c r="D43" s="110"/>
      <c r="E43" s="110"/>
      <c r="F43" s="110"/>
    </row>
    <row r="44" spans="1:9">
      <c r="A44" s="110"/>
      <c r="B44" s="145"/>
      <c r="C44" s="145">
        <f>C42-' F4'!C39</f>
        <v>0</v>
      </c>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H31" sqref="H31"/>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46" t="s">
        <v>309</v>
      </c>
      <c r="B2" s="546"/>
      <c r="C2" s="546"/>
      <c r="D2" s="546"/>
      <c r="E2" s="546"/>
      <c r="F2" s="546"/>
      <c r="G2" s="546"/>
      <c r="H2" s="54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3" t="s">
        <v>182</v>
      </c>
      <c r="B3" s="543"/>
      <c r="C3" s="543"/>
      <c r="D3" s="543"/>
      <c r="E3" s="543"/>
      <c r="F3" s="543"/>
      <c r="G3" s="543"/>
      <c r="H3" s="543"/>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8" t="s">
        <v>11</v>
      </c>
      <c r="H5" s="549"/>
    </row>
    <row r="6" spans="1:42" ht="12" customHeight="1">
      <c r="A6" s="313" t="s">
        <v>270</v>
      </c>
      <c r="B6" s="370" t="s">
        <v>370</v>
      </c>
      <c r="C6" s="377" t="s">
        <v>261</v>
      </c>
      <c r="D6" s="370" t="s">
        <v>370</v>
      </c>
      <c r="E6" s="377" t="s">
        <v>261</v>
      </c>
      <c r="F6" s="315" t="s">
        <v>13</v>
      </c>
      <c r="G6" s="548" t="s">
        <v>13</v>
      </c>
      <c r="H6" s="549"/>
    </row>
    <row r="7" spans="1:42" ht="12" customHeight="1">
      <c r="A7" s="366" t="s">
        <v>34</v>
      </c>
      <c r="B7" s="370"/>
      <c r="C7" s="377"/>
      <c r="D7" s="370"/>
      <c r="E7" s="377"/>
      <c r="F7" s="306" t="s">
        <v>50</v>
      </c>
      <c r="G7" s="544" t="s">
        <v>17</v>
      </c>
      <c r="H7" s="545"/>
    </row>
    <row r="8" spans="1:42" ht="12" customHeight="1">
      <c r="A8" s="306"/>
      <c r="B8" s="374" t="s">
        <v>221</v>
      </c>
      <c r="C8" s="375" t="s">
        <v>262</v>
      </c>
      <c r="D8" s="374" t="s">
        <v>221</v>
      </c>
      <c r="E8" s="375" t="s">
        <v>262</v>
      </c>
      <c r="F8" s="306" t="s">
        <v>18</v>
      </c>
      <c r="G8" s="544" t="s">
        <v>18</v>
      </c>
      <c r="H8" s="545"/>
    </row>
    <row r="9" spans="1:42" ht="12.75" thickBot="1">
      <c r="A9" s="65" t="str">
        <f>' F4'!A10</f>
        <v>Janar - Shtator / January - September</v>
      </c>
      <c r="B9" s="450"/>
      <c r="C9" s="451">
        <v>2021</v>
      </c>
      <c r="D9" s="70"/>
      <c r="E9" s="66">
        <v>2022</v>
      </c>
      <c r="F9" s="66" t="s">
        <v>473</v>
      </c>
      <c r="G9" s="66">
        <v>2021</v>
      </c>
      <c r="H9" s="224">
        <v>2022</v>
      </c>
    </row>
    <row r="10" spans="1:42" ht="15.75" thickBot="1">
      <c r="A10" s="540" t="s">
        <v>330</v>
      </c>
      <c r="B10" s="540"/>
      <c r="C10" s="540"/>
      <c r="D10" s="540"/>
      <c r="E10" s="540"/>
      <c r="F10" s="540"/>
      <c r="G10" s="540"/>
      <c r="H10" s="540"/>
    </row>
    <row r="11" spans="1:42" ht="15">
      <c r="A11" s="120" t="s">
        <v>268</v>
      </c>
      <c r="B11" s="452">
        <v>2638</v>
      </c>
      <c r="C11" s="453">
        <v>2392880.3916359809</v>
      </c>
      <c r="D11" s="267">
        <v>5128</v>
      </c>
      <c r="E11" s="267">
        <v>3341570.2402399946</v>
      </c>
      <c r="F11" s="293">
        <f>(E11/C11-1)*100</f>
        <v>39.646354741341952</v>
      </c>
      <c r="G11" s="150">
        <f>C11/C13*100</f>
        <v>71.509946110186917</v>
      </c>
      <c r="H11" s="150">
        <f>E11/E$13*100</f>
        <v>67.795448951658869</v>
      </c>
      <c r="I11" s="441"/>
      <c r="J11" s="502"/>
      <c r="L11" s="441"/>
      <c r="M11" s="441"/>
    </row>
    <row r="12" spans="1:42" ht="15.75" thickBot="1">
      <c r="A12" s="261" t="s">
        <v>269</v>
      </c>
      <c r="B12" s="454">
        <v>18463</v>
      </c>
      <c r="C12" s="455">
        <v>953339.99</v>
      </c>
      <c r="D12" s="294">
        <v>22330</v>
      </c>
      <c r="E12" s="294">
        <v>1587330.28614</v>
      </c>
      <c r="F12" s="293">
        <f>(E12/C12-1)*100</f>
        <v>66.502014264606686</v>
      </c>
      <c r="G12" s="239">
        <f>C12/C13*100</f>
        <v>28.490053889813083</v>
      </c>
      <c r="H12" s="150">
        <f>E12/E$13*100</f>
        <v>32.204551048341123</v>
      </c>
      <c r="L12" s="441"/>
      <c r="M12" s="441"/>
    </row>
    <row r="13" spans="1:42" ht="15" thickBot="1">
      <c r="A13" s="359" t="s">
        <v>8</v>
      </c>
      <c r="B13" s="367">
        <f t="shared" ref="B13:C13" si="0">SUM(B11:B12)</f>
        <v>21101</v>
      </c>
      <c r="C13" s="367">
        <f t="shared" si="0"/>
        <v>3346220.3816359807</v>
      </c>
      <c r="D13" s="367">
        <f>SUM(D11:D12)</f>
        <v>27458</v>
      </c>
      <c r="E13" s="367">
        <f>SUM(E11:E12)</f>
        <v>4928900.526379995</v>
      </c>
      <c r="F13" s="368">
        <f>(E13/C13-1)*100</f>
        <v>47.297546611984821</v>
      </c>
      <c r="G13" s="369">
        <f>SUM(G11:G12)</f>
        <v>100</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4" t="s">
        <v>220</v>
      </c>
      <c r="H16" s="545"/>
    </row>
    <row r="17" spans="1:13" s="70" customFormat="1" ht="12.75" thickBot="1">
      <c r="A17" s="65" t="str">
        <f>' F4'!A10</f>
        <v>Janar - Shtator / January - September</v>
      </c>
      <c r="B17" s="450"/>
      <c r="C17" s="451">
        <v>2020</v>
      </c>
      <c r="E17" s="66">
        <v>2021</v>
      </c>
      <c r="F17" s="66" t="s">
        <v>473</v>
      </c>
      <c r="G17" s="66">
        <v>2021</v>
      </c>
      <c r="H17" s="224">
        <v>2022</v>
      </c>
    </row>
    <row r="18" spans="1:13" ht="15.75" thickBot="1">
      <c r="A18" s="540" t="s">
        <v>339</v>
      </c>
      <c r="B18" s="540"/>
      <c r="C18" s="540"/>
      <c r="D18" s="540"/>
      <c r="E18" s="540"/>
      <c r="F18" s="540"/>
      <c r="G18" s="540"/>
      <c r="H18" s="540"/>
    </row>
    <row r="19" spans="1:13" ht="15">
      <c r="A19" s="120" t="s">
        <v>268</v>
      </c>
      <c r="B19" s="158">
        <v>233</v>
      </c>
      <c r="C19" s="453">
        <v>491068.7</v>
      </c>
      <c r="D19" s="267">
        <v>318</v>
      </c>
      <c r="E19" s="267">
        <v>603975.16</v>
      </c>
      <c r="F19" s="150">
        <f>(E19/C19-1)*100</f>
        <v>22.991988697304478</v>
      </c>
      <c r="G19" s="150">
        <f>C19/C21*100</f>
        <v>63.568758816665984</v>
      </c>
      <c r="H19" s="150">
        <f>E19/E21*100</f>
        <v>71.527717354701011</v>
      </c>
      <c r="L19" s="441"/>
      <c r="M19" s="441"/>
    </row>
    <row r="20" spans="1:13" ht="15.75" thickBot="1">
      <c r="A20" s="261" t="s">
        <v>269</v>
      </c>
      <c r="B20" s="458">
        <v>43</v>
      </c>
      <c r="C20" s="455">
        <v>281431.36</v>
      </c>
      <c r="D20" s="294">
        <v>42</v>
      </c>
      <c r="E20" s="294">
        <v>240418.00999999998</v>
      </c>
      <c r="F20" s="150">
        <f>(E20/C20-1)*100</f>
        <v>-14.573127173887091</v>
      </c>
      <c r="G20" s="239">
        <f>C20/C21*100</f>
        <v>36.431241183334009</v>
      </c>
      <c r="H20" s="239">
        <f>E20/E21*100</f>
        <v>28.472282645298986</v>
      </c>
      <c r="L20" s="441"/>
      <c r="M20" s="441"/>
    </row>
    <row r="21" spans="1:13" ht="15" thickBot="1">
      <c r="A21" s="359" t="s">
        <v>8</v>
      </c>
      <c r="B21" s="346">
        <f t="shared" ref="B21:C21" si="1">SUM(B19:B20)</f>
        <v>276</v>
      </c>
      <c r="C21" s="346">
        <f t="shared" si="1"/>
        <v>772500.06</v>
      </c>
      <c r="D21" s="346">
        <f>SUM(D19:D20)</f>
        <v>360</v>
      </c>
      <c r="E21" s="346">
        <f>SUM(E19:E20)</f>
        <v>844393.17</v>
      </c>
      <c r="F21" s="369">
        <f>(E21/C21-1)*100</f>
        <v>9.3065507334717736</v>
      </c>
      <c r="G21" s="369">
        <f>SUM(G19:G20)</f>
        <v>100</v>
      </c>
      <c r="H21" s="36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D27" sqref="D27"/>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8" width="11.5703125" style="63" customWidth="1"/>
    <col min="9" max="16384" width="9.140625" style="63"/>
  </cols>
  <sheetData>
    <row r="2" spans="1:39" s="60" customFormat="1" ht="15.75">
      <c r="A2" s="547" t="s">
        <v>310</v>
      </c>
      <c r="B2" s="547"/>
      <c r="C2" s="547"/>
      <c r="D2" s="547"/>
      <c r="E2" s="547"/>
      <c r="F2" s="547"/>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43" t="s">
        <v>201</v>
      </c>
      <c r="B3" s="543"/>
      <c r="C3" s="543"/>
      <c r="D3" s="543"/>
      <c r="E3" s="543"/>
      <c r="F3" s="543"/>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8" t="s">
        <v>11</v>
      </c>
      <c r="F5" s="549"/>
    </row>
    <row r="6" spans="1:39" ht="14.25">
      <c r="A6" s="313" t="s">
        <v>270</v>
      </c>
      <c r="B6" s="548" t="s">
        <v>261</v>
      </c>
      <c r="C6" s="549"/>
      <c r="D6" s="315" t="s">
        <v>13</v>
      </c>
      <c r="E6" s="548" t="s">
        <v>13</v>
      </c>
      <c r="F6" s="549"/>
    </row>
    <row r="7" spans="1:39" ht="15">
      <c r="A7" s="366" t="s">
        <v>34</v>
      </c>
      <c r="B7" s="544" t="s">
        <v>262</v>
      </c>
      <c r="C7" s="545"/>
      <c r="D7" s="306" t="s">
        <v>50</v>
      </c>
      <c r="E7" s="544" t="s">
        <v>17</v>
      </c>
      <c r="F7" s="545"/>
    </row>
    <row r="8" spans="1:39">
      <c r="A8" s="306"/>
      <c r="B8" s="303"/>
      <c r="C8" s="334"/>
      <c r="D8" s="306" t="s">
        <v>18</v>
      </c>
      <c r="E8" s="544" t="s">
        <v>18</v>
      </c>
      <c r="F8" s="545"/>
    </row>
    <row r="9" spans="1:39" ht="12.75" thickBot="1">
      <c r="A9" s="65" t="str">
        <f>' F4'!A10</f>
        <v>Janar - Shtator / January - September</v>
      </c>
      <c r="B9" s="66">
        <v>2021</v>
      </c>
      <c r="C9" s="224">
        <v>2022</v>
      </c>
      <c r="D9" s="66" t="s">
        <v>473</v>
      </c>
      <c r="E9" s="66">
        <v>2021</v>
      </c>
      <c r="F9" s="224">
        <v>2022</v>
      </c>
    </row>
    <row r="10" spans="1:39" ht="15.75" thickBot="1">
      <c r="A10" s="540" t="s">
        <v>330</v>
      </c>
      <c r="B10" s="540"/>
      <c r="C10" s="540"/>
      <c r="D10" s="540"/>
      <c r="E10" s="540"/>
      <c r="F10" s="540"/>
    </row>
    <row r="11" spans="1:39" ht="15">
      <c r="A11" s="179" t="s">
        <v>319</v>
      </c>
      <c r="B11" s="149">
        <v>6417154.71</v>
      </c>
      <c r="C11" s="149">
        <v>7131621.7200000016</v>
      </c>
      <c r="D11" s="150">
        <f>(C11/B11-1)*100</f>
        <v>11.133703990128696</v>
      </c>
      <c r="E11" s="150">
        <f>B11/B$23*100</f>
        <v>7.6225954521972756</v>
      </c>
      <c r="F11" s="150">
        <f>C11/C$23*100</f>
        <v>7.6385836106514633</v>
      </c>
    </row>
    <row r="12" spans="1:39" ht="15">
      <c r="A12" s="180" t="s">
        <v>41</v>
      </c>
      <c r="B12" s="149">
        <v>9348725.8399999999</v>
      </c>
      <c r="C12" s="267">
        <v>10837018.740000002</v>
      </c>
      <c r="D12" s="150">
        <f>(C12/B12-1)*100</f>
        <v>15.919740566485597</v>
      </c>
      <c r="E12" s="150">
        <f>B12/B$23*100</f>
        <v>11.104852273668053</v>
      </c>
      <c r="F12" s="150">
        <f>C12/C$23*100</f>
        <v>11.6073842648635</v>
      </c>
      <c r="H12" s="493"/>
    </row>
    <row r="13" spans="1:39" ht="15">
      <c r="A13" s="180" t="s">
        <v>317</v>
      </c>
      <c r="B13" s="149">
        <v>8274811.1969999997</v>
      </c>
      <c r="C13" s="149">
        <v>10374993.720000001</v>
      </c>
      <c r="D13" s="150">
        <f t="shared" ref="D13:D22" si="0">(C13/B13-1)*100</f>
        <v>25.380428302236236</v>
      </c>
      <c r="E13" s="150">
        <f t="shared" ref="E13:E22" si="1">B13/B$23*100</f>
        <v>9.8292064082156578</v>
      </c>
      <c r="F13" s="150">
        <f t="shared" ref="F13:F22" si="2">C13/C$23*100</f>
        <v>11.112515512138499</v>
      </c>
    </row>
    <row r="14" spans="1:39" ht="15">
      <c r="A14" s="180" t="s">
        <v>263</v>
      </c>
      <c r="B14" s="149">
        <v>9918996.9700000007</v>
      </c>
      <c r="C14" s="149">
        <v>12102917.4</v>
      </c>
      <c r="D14" s="150">
        <f t="shared" si="0"/>
        <v>22.017553151848567</v>
      </c>
      <c r="E14" s="150">
        <f t="shared" si="1"/>
        <v>11.782246900804511</v>
      </c>
      <c r="F14" s="150">
        <f t="shared" si="2"/>
        <v>12.963271205684251</v>
      </c>
    </row>
    <row r="15" spans="1:39" ht="15">
      <c r="A15" s="181" t="s">
        <v>33</v>
      </c>
      <c r="B15" s="68">
        <v>0</v>
      </c>
      <c r="C15" s="149">
        <v>0</v>
      </c>
      <c r="D15" s="150" t="e">
        <f t="shared" si="0"/>
        <v>#DIV/0!</v>
      </c>
      <c r="E15" s="150">
        <f t="shared" si="1"/>
        <v>0</v>
      </c>
      <c r="F15" s="150">
        <f t="shared" si="2"/>
        <v>0</v>
      </c>
    </row>
    <row r="16" spans="1:39" ht="15">
      <c r="A16" s="180" t="s">
        <v>271</v>
      </c>
      <c r="B16" s="149">
        <v>4934276.5401120074</v>
      </c>
      <c r="C16" s="149">
        <v>-35109.814259999999</v>
      </c>
      <c r="D16" s="150">
        <f t="shared" si="0"/>
        <v>-100.71154938266193</v>
      </c>
      <c r="E16" s="150">
        <f t="shared" si="1"/>
        <v>5.8611636487320249</v>
      </c>
      <c r="F16" s="150">
        <f t="shared" si="2"/>
        <v>-3.7605647398170322E-2</v>
      </c>
    </row>
    <row r="17" spans="1:6" ht="15">
      <c r="A17" s="180" t="s">
        <v>314</v>
      </c>
      <c r="B17" s="149">
        <v>8316541.5255000405</v>
      </c>
      <c r="C17" s="149">
        <v>8425303.2001694925</v>
      </c>
      <c r="D17" s="150">
        <f t="shared" si="0"/>
        <v>1.3077752853871916</v>
      </c>
      <c r="E17" s="150">
        <f t="shared" si="1"/>
        <v>9.8787756373550799</v>
      </c>
      <c r="F17" s="150">
        <f t="shared" si="2"/>
        <v>9.0242283545549569</v>
      </c>
    </row>
    <row r="18" spans="1:6" ht="15">
      <c r="A18" s="180" t="s">
        <v>306</v>
      </c>
      <c r="B18" s="149">
        <v>8786366.0280934162</v>
      </c>
      <c r="C18" s="149">
        <v>11963284.549362399</v>
      </c>
      <c r="D18" s="150">
        <f t="shared" si="0"/>
        <v>36.15736598169417</v>
      </c>
      <c r="E18" s="150">
        <f t="shared" si="1"/>
        <v>10.436855078889865</v>
      </c>
      <c r="F18" s="150">
        <f t="shared" si="2"/>
        <v>12.813712347087231</v>
      </c>
    </row>
    <row r="19" spans="1:6" ht="15">
      <c r="A19" s="180" t="s">
        <v>272</v>
      </c>
      <c r="B19" s="149">
        <v>10531549.46745765</v>
      </c>
      <c r="C19" s="149">
        <v>12343208.79000001</v>
      </c>
      <c r="D19" s="150">
        <f t="shared" si="0"/>
        <v>17.20221063520011</v>
      </c>
      <c r="E19" s="150">
        <f t="shared" si="1"/>
        <v>12.509865306836792</v>
      </c>
      <c r="F19" s="150">
        <f t="shared" si="2"/>
        <v>13.220644064971962</v>
      </c>
    </row>
    <row r="20" spans="1:6" ht="15">
      <c r="A20" s="180" t="s">
        <v>264</v>
      </c>
      <c r="B20" s="149">
        <v>3424684.2599999988</v>
      </c>
      <c r="C20" s="149">
        <v>4517072.9899999974</v>
      </c>
      <c r="D20" s="150">
        <f t="shared" si="0"/>
        <v>31.89750199044623</v>
      </c>
      <c r="E20" s="150">
        <f t="shared" si="1"/>
        <v>4.0679995800642903</v>
      </c>
      <c r="F20" s="150">
        <f t="shared" si="2"/>
        <v>4.8381758124897258</v>
      </c>
    </row>
    <row r="21" spans="1:6" ht="15">
      <c r="A21" s="180" t="s">
        <v>265</v>
      </c>
      <c r="B21" s="68">
        <v>7914600.7600001693</v>
      </c>
      <c r="C21" s="149">
        <v>8968430.1983050779</v>
      </c>
      <c r="D21" s="150">
        <f t="shared" si="0"/>
        <v>13.315004385703034</v>
      </c>
      <c r="E21" s="150">
        <f t="shared" si="1"/>
        <v>9.4013316626325185</v>
      </c>
      <c r="F21" s="150">
        <f t="shared" si="2"/>
        <v>9.6059643396291641</v>
      </c>
    </row>
    <row r="22" spans="1:6" ht="15.75" thickBot="1">
      <c r="A22" s="238" t="s">
        <v>266</v>
      </c>
      <c r="B22" s="254">
        <v>6318246.8200000003</v>
      </c>
      <c r="C22" s="254">
        <v>6734401.25</v>
      </c>
      <c r="D22" s="239">
        <f t="shared" si="0"/>
        <v>6.5865491149014632</v>
      </c>
      <c r="E22" s="239">
        <f t="shared" si="1"/>
        <v>7.5051080506039263</v>
      </c>
      <c r="F22" s="239">
        <f t="shared" si="2"/>
        <v>7.2131261353274247</v>
      </c>
    </row>
    <row r="23" spans="1:6" ht="15" thickBot="1">
      <c r="A23" s="349" t="s">
        <v>8</v>
      </c>
      <c r="B23" s="346">
        <f>SUM(B11:B22)</f>
        <v>84185954.118163288</v>
      </c>
      <c r="C23" s="346">
        <f>SUM(C11:C22)</f>
        <v>93363142.743576974</v>
      </c>
      <c r="D23" s="369">
        <f>(C23/B23-1)*100</f>
        <v>10.90109237525847</v>
      </c>
      <c r="E23" s="369">
        <f>SUM(E11:E22)</f>
        <v>99.999999999999986</v>
      </c>
      <c r="F23" s="369">
        <f>SUM(F11:F22)</f>
        <v>100.00000000000001</v>
      </c>
    </row>
    <row r="25" spans="1:6">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30" sqref="E30"/>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46" t="s">
        <v>311</v>
      </c>
      <c r="B2" s="546"/>
      <c r="C2" s="546"/>
      <c r="D2" s="546"/>
      <c r="E2" s="546"/>
      <c r="F2" s="546"/>
      <c r="G2" s="546"/>
      <c r="H2" s="546"/>
    </row>
    <row r="3" spans="1:13" ht="15.75">
      <c r="A3" s="543" t="s">
        <v>218</v>
      </c>
      <c r="B3" s="543"/>
      <c r="C3" s="543"/>
      <c r="D3" s="543"/>
      <c r="E3" s="543"/>
      <c r="F3" s="543"/>
      <c r="G3" s="543"/>
      <c r="H3" s="543"/>
    </row>
    <row r="5" spans="1:13" ht="14.25" customHeight="1">
      <c r="A5" s="315"/>
      <c r="B5" s="315"/>
      <c r="C5" s="303"/>
      <c r="D5" s="378"/>
      <c r="E5" s="334"/>
      <c r="F5" s="371" t="s">
        <v>224</v>
      </c>
      <c r="G5" s="548" t="s">
        <v>11</v>
      </c>
      <c r="H5" s="549"/>
    </row>
    <row r="6" spans="1:13">
      <c r="A6" s="379" t="s">
        <v>270</v>
      </c>
      <c r="B6" s="315" t="s">
        <v>216</v>
      </c>
      <c r="C6" s="372" t="s">
        <v>261</v>
      </c>
      <c r="D6" s="315" t="s">
        <v>216</v>
      </c>
      <c r="E6" s="380" t="s">
        <v>315</v>
      </c>
      <c r="F6" s="315" t="s">
        <v>225</v>
      </c>
      <c r="G6" s="548" t="s">
        <v>14</v>
      </c>
      <c r="H6" s="549"/>
    </row>
    <row r="7" spans="1:13" ht="15" customHeight="1">
      <c r="A7" s="381" t="s">
        <v>34</v>
      </c>
      <c r="B7" s="306" t="s">
        <v>217</v>
      </c>
      <c r="C7" s="382" t="s">
        <v>262</v>
      </c>
      <c r="D7" s="306" t="s">
        <v>217</v>
      </c>
      <c r="E7" s="383" t="s">
        <v>316</v>
      </c>
      <c r="F7" s="306" t="s">
        <v>226</v>
      </c>
      <c r="G7" s="544" t="s">
        <v>17</v>
      </c>
      <c r="H7" s="545"/>
    </row>
    <row r="8" spans="1:13">
      <c r="A8" s="306"/>
      <c r="B8" s="306"/>
      <c r="C8" s="303"/>
      <c r="D8" s="378"/>
      <c r="E8" s="334"/>
      <c r="F8" s="306" t="s">
        <v>18</v>
      </c>
      <c r="G8" s="544" t="s">
        <v>18</v>
      </c>
      <c r="H8" s="545"/>
    </row>
    <row r="9" spans="1:13" ht="13.5" thickBot="1">
      <c r="A9" s="65" t="str">
        <f>' F4'!A10</f>
        <v>Janar - Shtator / January - September</v>
      </c>
      <c r="B9" s="557">
        <v>2021</v>
      </c>
      <c r="C9" s="557"/>
      <c r="D9" s="557">
        <v>2022</v>
      </c>
      <c r="E9" s="557"/>
      <c r="F9" s="66" t="s">
        <v>473</v>
      </c>
      <c r="G9" s="66">
        <v>2021</v>
      </c>
      <c r="H9" s="224">
        <v>2022</v>
      </c>
    </row>
    <row r="10" spans="1:13" ht="15.75" thickBot="1">
      <c r="A10" s="540" t="s">
        <v>339</v>
      </c>
      <c r="B10" s="540"/>
      <c r="C10" s="540"/>
      <c r="D10" s="540"/>
      <c r="E10" s="540"/>
      <c r="F10" s="540"/>
      <c r="G10" s="540"/>
      <c r="H10" s="540"/>
    </row>
    <row r="11" spans="1:13" ht="15">
      <c r="A11" s="179" t="s">
        <v>319</v>
      </c>
      <c r="B11" s="149">
        <v>1420</v>
      </c>
      <c r="C11" s="149">
        <v>1430624.08</v>
      </c>
      <c r="D11" s="149">
        <v>1960</v>
      </c>
      <c r="E11" s="149">
        <v>2081401.9199999997</v>
      </c>
      <c r="F11" s="150">
        <f>(E11/C11-1)*100</f>
        <v>45.489087531645602</v>
      </c>
      <c r="G11" s="150">
        <f>C11/C$24*100</f>
        <v>3.1939567148164025</v>
      </c>
      <c r="H11" s="150">
        <f>E11/E$24*100</f>
        <v>4.5535432023266962</v>
      </c>
      <c r="L11" s="468"/>
      <c r="M11" s="489"/>
    </row>
    <row r="12" spans="1:13" ht="15">
      <c r="A12" s="180" t="s">
        <v>41</v>
      </c>
      <c r="B12" s="149">
        <v>12522</v>
      </c>
      <c r="C12" s="149">
        <v>4489111.88</v>
      </c>
      <c r="D12" s="149">
        <v>16237</v>
      </c>
      <c r="E12" s="149">
        <v>4620942.32</v>
      </c>
      <c r="F12" s="150">
        <f>(E12/C12-1)*100</f>
        <v>2.9366708499143135</v>
      </c>
      <c r="G12" s="150">
        <f>C12/C$24*100</f>
        <v>10.022219836176728</v>
      </c>
      <c r="H12" s="150">
        <f t="shared" ref="H12:H23" si="0">E12/E$24*100</f>
        <v>10.109369212833128</v>
      </c>
      <c r="L12" s="468"/>
      <c r="M12" s="489"/>
    </row>
    <row r="13" spans="1:13" ht="15">
      <c r="A13" s="180" t="s">
        <v>317</v>
      </c>
      <c r="B13" s="151">
        <v>2501</v>
      </c>
      <c r="C13" s="151">
        <v>2817749.43</v>
      </c>
      <c r="D13" s="151">
        <v>3586</v>
      </c>
      <c r="E13" s="151">
        <v>3210589.04</v>
      </c>
      <c r="F13" s="150">
        <f t="shared" ref="F13:F23" si="1">(E13/C13-1)*100</f>
        <v>13.941609066353355</v>
      </c>
      <c r="G13" s="150">
        <f t="shared" ref="G13:G23" si="2">C13/C$24*100</f>
        <v>6.2907998253591471</v>
      </c>
      <c r="H13" s="150">
        <f t="shared" si="0"/>
        <v>7.023898535923613</v>
      </c>
      <c r="L13" s="468"/>
      <c r="M13" s="489"/>
    </row>
    <row r="14" spans="1:13" s="112" customFormat="1" ht="15">
      <c r="A14" s="180" t="s">
        <v>263</v>
      </c>
      <c r="B14" s="149">
        <v>21917</v>
      </c>
      <c r="C14" s="149">
        <v>5459690.8300000001</v>
      </c>
      <c r="D14" s="149">
        <v>25374</v>
      </c>
      <c r="E14" s="149">
        <v>5118675.26</v>
      </c>
      <c r="F14" s="150">
        <f t="shared" si="1"/>
        <v>-6.2460600905491219</v>
      </c>
      <c r="G14" s="150">
        <f t="shared" si="2"/>
        <v>12.189097353443145</v>
      </c>
      <c r="H14" s="150">
        <f t="shared" si="0"/>
        <v>11.198273966755464</v>
      </c>
      <c r="J14" s="266"/>
      <c r="K14" s="266"/>
      <c r="L14" s="468"/>
      <c r="M14" s="489"/>
    </row>
    <row r="15" spans="1:13" s="112" customFormat="1" ht="15">
      <c r="A15" s="181" t="s">
        <v>33</v>
      </c>
      <c r="B15" s="151">
        <v>267</v>
      </c>
      <c r="C15" s="151">
        <v>278798.93999999994</v>
      </c>
      <c r="D15" s="151">
        <v>63</v>
      </c>
      <c r="E15" s="151">
        <v>66624.210000000006</v>
      </c>
      <c r="F15" s="150">
        <f t="shared" si="1"/>
        <v>-76.103133677624442</v>
      </c>
      <c r="G15" s="150">
        <f t="shared" si="2"/>
        <v>0.62243587183063143</v>
      </c>
      <c r="H15" s="150">
        <f t="shared" si="0"/>
        <v>0.14575571187898509</v>
      </c>
      <c r="J15" s="266"/>
      <c r="K15" s="266"/>
      <c r="L15" s="468"/>
      <c r="M15" s="489"/>
    </row>
    <row r="16" spans="1:13" s="112" customFormat="1" ht="15">
      <c r="A16" s="180" t="s">
        <v>271</v>
      </c>
      <c r="B16" s="151">
        <v>6025</v>
      </c>
      <c r="C16" s="151">
        <v>2835894.82</v>
      </c>
      <c r="D16" s="151">
        <v>1146</v>
      </c>
      <c r="E16" s="151">
        <v>2751332.11</v>
      </c>
      <c r="F16" s="150">
        <f t="shared" si="1"/>
        <v>-2.981870463023728</v>
      </c>
      <c r="G16" s="150">
        <f t="shared" si="2"/>
        <v>6.3313105304728623</v>
      </c>
      <c r="H16" s="150">
        <f t="shared" si="0"/>
        <v>6.0191688623183683</v>
      </c>
      <c r="J16" s="266"/>
      <c r="K16" s="266"/>
      <c r="L16" s="468"/>
      <c r="M16" s="489"/>
    </row>
    <row r="17" spans="1:13" s="63" customFormat="1" ht="15">
      <c r="A17" s="180" t="s">
        <v>314</v>
      </c>
      <c r="B17" s="149">
        <v>5598</v>
      </c>
      <c r="C17" s="149">
        <v>2173542.5699999998</v>
      </c>
      <c r="D17" s="149">
        <v>7675</v>
      </c>
      <c r="E17" s="149">
        <v>3221180.4099999997</v>
      </c>
      <c r="F17" s="150">
        <f t="shared" si="1"/>
        <v>48.199554702073314</v>
      </c>
      <c r="G17" s="150">
        <f t="shared" si="2"/>
        <v>4.8525681787704844</v>
      </c>
      <c r="H17" s="150">
        <f t="shared" si="0"/>
        <v>7.0470695825164906</v>
      </c>
      <c r="J17" s="76"/>
      <c r="K17" s="76"/>
      <c r="L17" s="468"/>
      <c r="M17" s="489"/>
    </row>
    <row r="18" spans="1:13" s="112" customFormat="1" ht="15">
      <c r="A18" s="180" t="s">
        <v>306</v>
      </c>
      <c r="B18" s="151">
        <v>11222</v>
      </c>
      <c r="C18" s="151">
        <v>4409103.5</v>
      </c>
      <c r="D18" s="151">
        <v>17086</v>
      </c>
      <c r="E18" s="151">
        <v>4332436</v>
      </c>
      <c r="F18" s="150">
        <f t="shared" si="1"/>
        <v>-1.7388455498946631</v>
      </c>
      <c r="G18" s="150">
        <f t="shared" si="2"/>
        <v>9.8435961808677934</v>
      </c>
      <c r="H18" s="150">
        <f t="shared" si="0"/>
        <v>9.4781955891130654</v>
      </c>
      <c r="J18" s="266"/>
      <c r="K18" s="266"/>
      <c r="L18" s="468"/>
      <c r="M18" s="489"/>
    </row>
    <row r="19" spans="1:13" s="112" customFormat="1" ht="15">
      <c r="A19" s="180" t="s">
        <v>272</v>
      </c>
      <c r="B19" s="151">
        <v>18762</v>
      </c>
      <c r="C19" s="151">
        <v>5168076.43</v>
      </c>
      <c r="D19" s="151">
        <v>21711</v>
      </c>
      <c r="E19" s="151">
        <v>5675094.8500000006</v>
      </c>
      <c r="F19" s="150">
        <f t="shared" si="1"/>
        <v>9.8105828516162461</v>
      </c>
      <c r="G19" s="150">
        <f t="shared" si="2"/>
        <v>11.538050174776087</v>
      </c>
      <c r="H19" s="150">
        <f t="shared" si="0"/>
        <v>12.415569202884539</v>
      </c>
      <c r="J19" s="266"/>
      <c r="K19" s="266"/>
      <c r="L19" s="468"/>
      <c r="M19" s="489"/>
    </row>
    <row r="20" spans="1:13" s="112" customFormat="1" ht="15">
      <c r="A20" s="180" t="s">
        <v>264</v>
      </c>
      <c r="B20" s="151">
        <v>886</v>
      </c>
      <c r="C20" s="151">
        <v>1091272.02</v>
      </c>
      <c r="D20" s="151">
        <v>835</v>
      </c>
      <c r="E20" s="151">
        <v>985120.08000000007</v>
      </c>
      <c r="F20" s="150">
        <f t="shared" si="1"/>
        <v>-9.7273583537860642</v>
      </c>
      <c r="G20" s="150">
        <f t="shared" si="2"/>
        <v>2.4363322585554825</v>
      </c>
      <c r="H20" s="150">
        <f t="shared" si="0"/>
        <v>2.1551757018459616</v>
      </c>
      <c r="J20" s="266"/>
      <c r="K20" s="266"/>
      <c r="L20" s="468"/>
      <c r="M20" s="489"/>
    </row>
    <row r="21" spans="1:13" ht="15">
      <c r="A21" s="180" t="s">
        <v>265</v>
      </c>
      <c r="B21" s="149">
        <v>19682</v>
      </c>
      <c r="C21" s="149">
        <v>3285049.3849999998</v>
      </c>
      <c r="D21" s="149">
        <v>18287</v>
      </c>
      <c r="E21" s="151">
        <v>2981149.6350000002</v>
      </c>
      <c r="F21" s="150">
        <f t="shared" si="1"/>
        <v>-9.2509948674637581</v>
      </c>
      <c r="G21" s="150">
        <f t="shared" si="2"/>
        <v>7.3340758682911593</v>
      </c>
      <c r="H21" s="150">
        <f t="shared" si="0"/>
        <v>6.5219473111531308</v>
      </c>
      <c r="L21" s="468"/>
      <c r="M21" s="489"/>
    </row>
    <row r="22" spans="1:13" ht="15">
      <c r="A22" s="180" t="s">
        <v>266</v>
      </c>
      <c r="B22" s="149">
        <v>5901</v>
      </c>
      <c r="C22" s="149">
        <v>3877668.0100000002</v>
      </c>
      <c r="D22" s="149">
        <v>5639</v>
      </c>
      <c r="E22" s="149">
        <v>4069471.5700000003</v>
      </c>
      <c r="F22" s="150">
        <f t="shared" si="1"/>
        <v>4.9463636264209132</v>
      </c>
      <c r="G22" s="150">
        <f t="shared" si="2"/>
        <v>8.6571335905154445</v>
      </c>
      <c r="H22" s="150">
        <f t="shared" si="0"/>
        <v>8.9029006971586035</v>
      </c>
      <c r="L22" s="468"/>
      <c r="M22" s="489"/>
    </row>
    <row r="23" spans="1:13" ht="15.75" thickBot="1">
      <c r="A23" s="182" t="s">
        <v>273</v>
      </c>
      <c r="B23" s="237">
        <v>3366</v>
      </c>
      <c r="C23" s="237">
        <v>7475010.7200000007</v>
      </c>
      <c r="D23" s="149">
        <f>'F11'!D23</f>
        <v>3507</v>
      </c>
      <c r="E23" s="458">
        <f>' F9'!D23</f>
        <v>6595484.5699999994</v>
      </c>
      <c r="F23" s="150">
        <f t="shared" si="1"/>
        <v>-11.766219246304988</v>
      </c>
      <c r="G23" s="150">
        <f t="shared" si="2"/>
        <v>16.688423616124641</v>
      </c>
      <c r="H23" s="150">
        <f t="shared" si="0"/>
        <v>14.429132423291948</v>
      </c>
      <c r="J23" s="496"/>
      <c r="K23" s="496"/>
      <c r="L23" s="468"/>
      <c r="M23" s="489"/>
    </row>
    <row r="24" spans="1:13" ht="15" thickBot="1">
      <c r="A24" s="359" t="s">
        <v>8</v>
      </c>
      <c r="B24" s="384">
        <f t="shared" ref="B24:C24" si="3">SUM(B11:B23)</f>
        <v>110069</v>
      </c>
      <c r="C24" s="384">
        <f t="shared" si="3"/>
        <v>44791592.614999995</v>
      </c>
      <c r="D24" s="384">
        <f>SUM(D11:D23)</f>
        <v>123106</v>
      </c>
      <c r="E24" s="384">
        <f>SUM(E11:E23)</f>
        <v>45709501.975000001</v>
      </c>
      <c r="F24" s="385">
        <f>(E24/C24-1)*100</f>
        <v>2.0492894010038176</v>
      </c>
      <c r="G24" s="386">
        <f>SUM(G11:G23)</f>
        <v>100</v>
      </c>
      <c r="H24" s="386">
        <f>SUM(H11:H23)</f>
        <v>99.999999999999986</v>
      </c>
      <c r="M24" s="489"/>
    </row>
    <row r="26" spans="1:13">
      <c r="D26" s="464"/>
    </row>
    <row r="27" spans="1:13">
      <c r="D27" s="464"/>
      <c r="E27"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E30" sqref="E30"/>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59" t="s">
        <v>183</v>
      </c>
      <c r="B2" s="559"/>
      <c r="C2" s="559"/>
      <c r="D2" s="559"/>
      <c r="E2" s="559"/>
      <c r="G2" s="497"/>
      <c r="H2" s="497"/>
    </row>
    <row r="3" spans="1:10" s="11" customFormat="1" ht="15.75">
      <c r="A3" s="560" t="s">
        <v>184</v>
      </c>
      <c r="B3" s="560"/>
      <c r="C3" s="560"/>
      <c r="D3" s="560"/>
      <c r="E3" s="560"/>
      <c r="G3" s="497"/>
      <c r="H3" s="497"/>
    </row>
    <row r="4" spans="1:10" s="11" customFormat="1" ht="13.5" thickBot="1">
      <c r="G4" s="497"/>
      <c r="H4" s="497"/>
    </row>
    <row r="5" spans="1:10" s="11" customFormat="1" ht="15.75" customHeight="1">
      <c r="A5" s="400"/>
      <c r="B5" s="561" t="s">
        <v>274</v>
      </c>
      <c r="C5" s="562"/>
      <c r="D5" s="562"/>
      <c r="E5" s="563"/>
      <c r="G5" s="497"/>
      <c r="H5" s="497"/>
    </row>
    <row r="6" spans="1:10" s="11" customFormat="1" ht="15">
      <c r="A6" s="399"/>
      <c r="B6" s="564" t="s">
        <v>275</v>
      </c>
      <c r="C6" s="565"/>
      <c r="D6" s="565"/>
      <c r="E6" s="566"/>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67" t="str">
        <f>' F4'!A10</f>
        <v>Janar - Shtator / January - September</v>
      </c>
      <c r="B8" s="567"/>
      <c r="C8" s="567"/>
      <c r="D8" s="567"/>
      <c r="E8" s="421">
        <v>2022</v>
      </c>
      <c r="G8" s="497"/>
      <c r="H8" s="497"/>
    </row>
    <row r="9" spans="1:10" s="11" customFormat="1" ht="15.75" thickBot="1">
      <c r="A9" s="558" t="s">
        <v>340</v>
      </c>
      <c r="B9" s="558" t="s">
        <v>256</v>
      </c>
      <c r="C9" s="558"/>
      <c r="D9" s="558"/>
      <c r="E9" s="558"/>
      <c r="G9" s="497"/>
      <c r="H9" s="497"/>
    </row>
    <row r="10" spans="1:10" s="11" customFormat="1" ht="15">
      <c r="A10" s="179" t="s">
        <v>346</v>
      </c>
      <c r="B10" s="268">
        <v>5722607.9399999995</v>
      </c>
      <c r="C10" s="268">
        <v>1409013.78</v>
      </c>
      <c r="D10" s="56">
        <f>B10+C10</f>
        <v>7131621.7199999997</v>
      </c>
      <c r="E10" s="443">
        <f>C10/D10*100</f>
        <v>19.757270300085409</v>
      </c>
      <c r="F10" s="442"/>
      <c r="G10" s="497"/>
      <c r="H10" s="497"/>
      <c r="I10" s="495"/>
      <c r="J10" s="495"/>
    </row>
    <row r="11" spans="1:10" s="11" customFormat="1" ht="15">
      <c r="A11" s="180" t="s">
        <v>41</v>
      </c>
      <c r="B11" s="268">
        <v>6593945.2899999991</v>
      </c>
      <c r="C11" s="268">
        <v>4243073.45</v>
      </c>
      <c r="D11" s="56">
        <f t="shared" ref="D11:D21" si="0">B11+C11</f>
        <v>10837018.739999998</v>
      </c>
      <c r="E11" s="443">
        <f t="shared" ref="E11:E21" si="1">C11/D11*100</f>
        <v>39.153512158640055</v>
      </c>
      <c r="G11" s="497"/>
      <c r="H11" s="497"/>
      <c r="I11" s="495"/>
      <c r="J11" s="495"/>
    </row>
    <row r="12" spans="1:10" s="11" customFormat="1" ht="15.75" customHeight="1">
      <c r="A12" s="180" t="s">
        <v>317</v>
      </c>
      <c r="B12" s="268">
        <v>6866036.3800000008</v>
      </c>
      <c r="C12" s="268">
        <v>3508957.34</v>
      </c>
      <c r="D12" s="56">
        <f t="shared" si="0"/>
        <v>10374993.720000001</v>
      </c>
      <c r="E12" s="443">
        <f t="shared" si="1"/>
        <v>33.821296038336293</v>
      </c>
      <c r="G12" s="497"/>
      <c r="H12" s="497"/>
      <c r="I12" s="495"/>
      <c r="J12" s="495"/>
    </row>
    <row r="13" spans="1:10" s="11" customFormat="1" ht="15">
      <c r="A13" s="180" t="s">
        <v>263</v>
      </c>
      <c r="B13" s="268">
        <v>5395969.2999999998</v>
      </c>
      <c r="C13" s="268">
        <v>6706948.0999999996</v>
      </c>
      <c r="D13" s="56">
        <f t="shared" si="0"/>
        <v>12102917.399999999</v>
      </c>
      <c r="E13" s="443">
        <f t="shared" si="1"/>
        <v>55.415961939887325</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-4748.4939789999999</v>
      </c>
      <c r="C15" s="268">
        <v>-30361.320281</v>
      </c>
      <c r="D15" s="56">
        <f t="shared" si="0"/>
        <v>-35109.814259999999</v>
      </c>
      <c r="E15" s="443">
        <f t="shared" si="1"/>
        <v>86.475308744626773</v>
      </c>
      <c r="G15" s="497"/>
      <c r="H15" s="497"/>
      <c r="I15" s="495"/>
      <c r="J15" s="495"/>
    </row>
    <row r="16" spans="1:10" s="63" customFormat="1" ht="15">
      <c r="A16" s="180" t="s">
        <v>314</v>
      </c>
      <c r="B16" s="268">
        <v>6753643.1801694892</v>
      </c>
      <c r="C16" s="268">
        <v>1671660.0200000009</v>
      </c>
      <c r="D16" s="56">
        <f t="shared" si="0"/>
        <v>8425303.2001694907</v>
      </c>
      <c r="E16" s="443">
        <f t="shared" si="1"/>
        <v>19.840947919433599</v>
      </c>
      <c r="G16" s="68"/>
      <c r="H16" s="68"/>
      <c r="I16" s="495"/>
      <c r="J16" s="495"/>
    </row>
    <row r="17" spans="1:10" s="11" customFormat="1" ht="15">
      <c r="A17" s="180" t="s">
        <v>306</v>
      </c>
      <c r="B17" s="268">
        <v>6503791.4368200283</v>
      </c>
      <c r="C17" s="268">
        <v>5459493.1125423713</v>
      </c>
      <c r="D17" s="56">
        <f t="shared" si="0"/>
        <v>11963284.549362399</v>
      </c>
      <c r="E17" s="443">
        <f t="shared" si="1"/>
        <v>45.635402969942255</v>
      </c>
      <c r="G17" s="497"/>
      <c r="H17" s="497"/>
      <c r="I17" s="495"/>
      <c r="J17" s="495"/>
    </row>
    <row r="18" spans="1:10" s="11" customFormat="1" ht="15">
      <c r="A18" s="180" t="s">
        <v>272</v>
      </c>
      <c r="B18" s="268">
        <v>6185379.6100000087</v>
      </c>
      <c r="C18" s="268">
        <v>6157829.1799999978</v>
      </c>
      <c r="D18" s="56">
        <f t="shared" si="0"/>
        <v>12343208.790000007</v>
      </c>
      <c r="E18" s="443">
        <f t="shared" si="1"/>
        <v>49.888398428363573</v>
      </c>
      <c r="G18" s="497"/>
      <c r="H18" s="497"/>
      <c r="I18" s="495"/>
      <c r="J18" s="495"/>
    </row>
    <row r="19" spans="1:10" s="11" customFormat="1" ht="15">
      <c r="A19" s="180" t="s">
        <v>264</v>
      </c>
      <c r="B19" s="268">
        <v>3038234.1999999974</v>
      </c>
      <c r="C19" s="268">
        <v>1478838.79</v>
      </c>
      <c r="D19" s="56">
        <f t="shared" si="0"/>
        <v>4517072.9899999974</v>
      </c>
      <c r="E19" s="443">
        <f t="shared" si="1"/>
        <v>32.738873010772423</v>
      </c>
      <c r="G19" s="497"/>
      <c r="H19" s="497"/>
      <c r="I19" s="495"/>
      <c r="J19" s="495"/>
    </row>
    <row r="20" spans="1:10" s="11" customFormat="1" ht="15">
      <c r="A20" s="180" t="s">
        <v>265</v>
      </c>
      <c r="B20" s="268">
        <v>5105356.3400000036</v>
      </c>
      <c r="C20" s="268">
        <v>3863073.858305065</v>
      </c>
      <c r="D20" s="56">
        <f t="shared" si="0"/>
        <v>8968430.1983050685</v>
      </c>
      <c r="E20" s="443">
        <f t="shared" si="1"/>
        <v>43.074136419494486</v>
      </c>
      <c r="G20" s="497"/>
      <c r="H20" s="497"/>
      <c r="I20" s="495"/>
      <c r="J20" s="495"/>
    </row>
    <row r="21" spans="1:10" s="11" customFormat="1" ht="15.75" thickBot="1">
      <c r="A21" s="238" t="s">
        <v>266</v>
      </c>
      <c r="B21" s="268">
        <v>4364128.9400000004</v>
      </c>
      <c r="C21" s="268">
        <v>2370272.31</v>
      </c>
      <c r="D21" s="56">
        <f t="shared" si="0"/>
        <v>6734401.25</v>
      </c>
      <c r="E21" s="443">
        <f t="shared" si="1"/>
        <v>35.196481795616201</v>
      </c>
      <c r="G21" s="497"/>
      <c r="H21" s="497"/>
      <c r="I21" s="495"/>
      <c r="J21" s="495"/>
    </row>
    <row r="22" spans="1:10" s="11" customFormat="1" ht="15" thickBot="1">
      <c r="A22" s="387" t="s">
        <v>121</v>
      </c>
      <c r="B22" s="388">
        <f>SUM(B10:B21)</f>
        <v>56524344.123010524</v>
      </c>
      <c r="C22" s="388">
        <f>SUM(C10:C21)</f>
        <v>36838798.620566435</v>
      </c>
      <c r="D22" s="388">
        <f>SUM(D10:D21)</f>
        <v>93363142.743576959</v>
      </c>
      <c r="E22" s="444">
        <f>C22/D22*100</f>
        <v>39.457539172331266</v>
      </c>
      <c r="G22" s="497"/>
      <c r="H22" s="497"/>
    </row>
    <row r="23" spans="1:10" s="11" customFormat="1">
      <c r="G23" s="497"/>
      <c r="H23" s="497"/>
    </row>
    <row r="24" spans="1:10" s="11" customFormat="1">
      <c r="B24" s="295"/>
      <c r="D24" s="442"/>
      <c r="G24" s="497"/>
      <c r="H24" s="497"/>
    </row>
    <row r="25" spans="1:10" s="11" customFormat="1">
      <c r="D25" s="442"/>
      <c r="G25" s="497"/>
      <c r="H25" s="497"/>
    </row>
    <row r="26" spans="1:10" s="11" customFormat="1">
      <c r="D26" s="523"/>
      <c r="G26" s="497"/>
      <c r="H26" s="497"/>
    </row>
    <row r="27" spans="1:10" s="11" customFormat="1">
      <c r="D27" s="523"/>
      <c r="G27" s="497"/>
      <c r="H27" s="497"/>
    </row>
    <row r="28" spans="1:10" s="11" customFormat="1">
      <c r="D28" s="523"/>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2" sqref="H22"/>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46"/>
      <c r="B1" s="546"/>
      <c r="C1" s="546"/>
      <c r="D1" s="546"/>
      <c r="E1" s="546"/>
      <c r="F1" s="546"/>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6" t="s">
        <v>185</v>
      </c>
      <c r="B2" s="546"/>
      <c r="C2" s="546"/>
      <c r="D2" s="546"/>
      <c r="E2" s="546"/>
      <c r="F2" s="546"/>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43" t="s">
        <v>186</v>
      </c>
      <c r="B3" s="543"/>
      <c r="C3" s="543"/>
      <c r="D3" s="543"/>
      <c r="E3" s="543"/>
      <c r="F3" s="543"/>
    </row>
    <row r="4" spans="1:44">
      <c r="A4" s="64"/>
      <c r="B4" s="62"/>
      <c r="C4" s="62"/>
      <c r="D4" s="62"/>
      <c r="E4" s="62"/>
      <c r="F4" s="62"/>
    </row>
    <row r="5" spans="1:44" ht="12" customHeight="1">
      <c r="A5" s="315"/>
      <c r="B5" s="303"/>
      <c r="C5" s="334"/>
      <c r="D5" s="315" t="s">
        <v>49</v>
      </c>
      <c r="E5" s="548" t="s">
        <v>11</v>
      </c>
      <c r="F5" s="549"/>
    </row>
    <row r="6" spans="1:44" ht="14.25" customHeight="1">
      <c r="A6" s="313" t="s">
        <v>270</v>
      </c>
      <c r="B6" s="552" t="s">
        <v>261</v>
      </c>
      <c r="C6" s="553"/>
      <c r="D6" s="315" t="s">
        <v>13</v>
      </c>
      <c r="E6" s="548" t="s">
        <v>13</v>
      </c>
      <c r="F6" s="549"/>
    </row>
    <row r="7" spans="1:44" ht="15" customHeight="1">
      <c r="A7" s="366" t="s">
        <v>34</v>
      </c>
      <c r="B7" s="554" t="s">
        <v>262</v>
      </c>
      <c r="C7" s="555"/>
      <c r="D7" s="306" t="s">
        <v>50</v>
      </c>
      <c r="E7" s="544" t="s">
        <v>17</v>
      </c>
      <c r="F7" s="545"/>
    </row>
    <row r="8" spans="1:44" ht="12" customHeight="1">
      <c r="A8" s="306"/>
      <c r="B8" s="303"/>
      <c r="C8" s="334"/>
      <c r="D8" s="306" t="s">
        <v>18</v>
      </c>
      <c r="E8" s="544" t="s">
        <v>18</v>
      </c>
      <c r="F8" s="545"/>
    </row>
    <row r="9" spans="1:44" ht="12.75" thickBot="1">
      <c r="A9" s="65" t="str">
        <f>' F4'!A10</f>
        <v>Janar - Shtator / January - September</v>
      </c>
      <c r="B9" s="66">
        <v>2021</v>
      </c>
      <c r="C9" s="224">
        <v>2022</v>
      </c>
      <c r="D9" s="66" t="s">
        <v>473</v>
      </c>
      <c r="E9" s="66">
        <v>2021</v>
      </c>
      <c r="F9" s="224">
        <v>2022</v>
      </c>
    </row>
    <row r="10" spans="1:44" ht="15.75" thickBot="1">
      <c r="A10" s="540" t="s">
        <v>330</v>
      </c>
      <c r="B10" s="540"/>
      <c r="C10" s="540"/>
      <c r="D10" s="540"/>
      <c r="E10" s="540"/>
      <c r="F10" s="540"/>
    </row>
    <row r="11" spans="1:44" ht="15">
      <c r="A11" s="179" t="s">
        <v>319</v>
      </c>
      <c r="B11" s="149">
        <v>5960162.0999999996</v>
      </c>
      <c r="C11" s="149">
        <v>6227741.1299999999</v>
      </c>
      <c r="D11" s="150">
        <f>(C11/B11-1)*100</f>
        <v>4.4894589360245707</v>
      </c>
      <c r="E11" s="150">
        <f>B11/B$23*100</f>
        <v>10.057278571906936</v>
      </c>
      <c r="F11" s="150">
        <f>C11/C$23*100</f>
        <v>9.8389023640124105</v>
      </c>
    </row>
    <row r="12" spans="1:44" ht="15">
      <c r="A12" s="180" t="s">
        <v>41</v>
      </c>
      <c r="B12" s="149">
        <v>6898335.0099999988</v>
      </c>
      <c r="C12" s="149">
        <v>7246938.8599999994</v>
      </c>
      <c r="D12" s="150">
        <f>(C12/B12-1)*100</f>
        <v>5.0534491220657785</v>
      </c>
      <c r="E12" s="150">
        <f>B12/B$23*100</f>
        <v>11.640367445359985</v>
      </c>
      <c r="F12" s="150">
        <f>C12/C$23*100</f>
        <v>11.449082804363034</v>
      </c>
    </row>
    <row r="13" spans="1:44" ht="15">
      <c r="A13" s="180" t="s">
        <v>317</v>
      </c>
      <c r="B13" s="149">
        <v>6074910.4170000004</v>
      </c>
      <c r="C13" s="149">
        <v>7258519.1300000008</v>
      </c>
      <c r="D13" s="150">
        <f>(C13/B13-1)*100</f>
        <v>19.483558303803061</v>
      </c>
      <c r="E13" s="150">
        <f t="shared" ref="E13:F22" si="0">B13/B$23*100</f>
        <v>10.250906827374431</v>
      </c>
      <c r="F13" s="150">
        <f t="shared" si="0"/>
        <v>11.46737790422357</v>
      </c>
    </row>
    <row r="14" spans="1:44" ht="15">
      <c r="A14" s="180" t="s">
        <v>263</v>
      </c>
      <c r="B14" s="149">
        <v>5342141.5100000007</v>
      </c>
      <c r="C14" s="149">
        <v>6345929.0800000001</v>
      </c>
      <c r="D14" s="150">
        <f>(C14/B14-1)*100</f>
        <v>18.789984655423318</v>
      </c>
      <c r="E14" s="150">
        <f t="shared" si="0"/>
        <v>9.0144201508575694</v>
      </c>
      <c r="F14" s="150">
        <f t="shared" si="0"/>
        <v>10.025621701952007</v>
      </c>
    </row>
    <row r="15" spans="1:44" ht="15">
      <c r="A15" s="181" t="s">
        <v>33</v>
      </c>
      <c r="B15" s="149">
        <v>0</v>
      </c>
      <c r="C15" s="149">
        <v>0</v>
      </c>
      <c r="D15" s="150" t="e">
        <f>(C15/B15-1)*100</f>
        <v>#DIV/0!</v>
      </c>
      <c r="E15" s="150">
        <f t="shared" si="0"/>
        <v>0</v>
      </c>
      <c r="F15" s="150">
        <f t="shared" si="0"/>
        <v>0</v>
      </c>
    </row>
    <row r="16" spans="1:44" ht="15">
      <c r="A16" s="180" t="s">
        <v>271</v>
      </c>
      <c r="B16" s="149">
        <v>4012818.0326110055</v>
      </c>
      <c r="C16" s="149">
        <v>-7021.6854520000006</v>
      </c>
      <c r="D16" s="150">
        <f t="shared" ref="D16:D22" si="1">(C16/B16-1)*100</f>
        <v>-100.17498140695484</v>
      </c>
      <c r="E16" s="150">
        <f t="shared" si="0"/>
        <v>6.7712971787026417</v>
      </c>
      <c r="F16" s="150">
        <f t="shared" si="0"/>
        <v>-1.1093216007363871E-2</v>
      </c>
    </row>
    <row r="17" spans="1:6" ht="15">
      <c r="A17" s="180" t="s">
        <v>314</v>
      </c>
      <c r="B17" s="149">
        <v>5964983.2555000307</v>
      </c>
      <c r="C17" s="149">
        <v>7098117.9701694893</v>
      </c>
      <c r="D17" s="150">
        <f t="shared" si="1"/>
        <v>18.996444183219594</v>
      </c>
      <c r="E17" s="150">
        <f t="shared" si="0"/>
        <v>10.065413871432144</v>
      </c>
      <c r="F17" s="150">
        <f t="shared" si="0"/>
        <v>11.213967989183192</v>
      </c>
    </row>
    <row r="18" spans="1:6" ht="15">
      <c r="A18" s="180" t="s">
        <v>306</v>
      </c>
      <c r="B18" s="68">
        <v>6012762.5380934244</v>
      </c>
      <c r="C18" s="149">
        <v>7569768.169362396</v>
      </c>
      <c r="D18" s="150">
        <f t="shared" si="1"/>
        <v>25.895012839849805</v>
      </c>
      <c r="E18" s="150">
        <f t="shared" si="0"/>
        <v>10.146037442896354</v>
      </c>
      <c r="F18" s="150">
        <f t="shared" si="0"/>
        <v>11.959104975926573</v>
      </c>
    </row>
    <row r="19" spans="1:6" ht="15">
      <c r="A19" s="180" t="s">
        <v>272</v>
      </c>
      <c r="B19" s="149">
        <v>6632711.8374576503</v>
      </c>
      <c r="C19" s="149">
        <v>7582372.8300000085</v>
      </c>
      <c r="D19" s="150">
        <f t="shared" si="1"/>
        <v>14.317838854075227</v>
      </c>
      <c r="E19" s="150">
        <f t="shared" si="0"/>
        <v>11.192150400824888</v>
      </c>
      <c r="F19" s="150">
        <f t="shared" si="0"/>
        <v>11.979018460247168</v>
      </c>
    </row>
    <row r="20" spans="1:6" ht="15">
      <c r="A20" s="180" t="s">
        <v>264</v>
      </c>
      <c r="B20" s="149">
        <v>2240759.8399999989</v>
      </c>
      <c r="C20" s="149">
        <v>3293786.2299999967</v>
      </c>
      <c r="D20" s="150">
        <f t="shared" si="1"/>
        <v>46.994165604110364</v>
      </c>
      <c r="E20" s="150">
        <f t="shared" si="0"/>
        <v>3.7810961422712985</v>
      </c>
      <c r="F20" s="150">
        <f t="shared" si="0"/>
        <v>5.2036911053973904</v>
      </c>
    </row>
    <row r="21" spans="1:6" ht="15">
      <c r="A21" s="180" t="s">
        <v>265</v>
      </c>
      <c r="B21" s="149">
        <v>5103182.2400001511</v>
      </c>
      <c r="C21" s="149">
        <v>5612498.4800000032</v>
      </c>
      <c r="D21" s="150">
        <f t="shared" si="1"/>
        <v>9.9803655062069119</v>
      </c>
      <c r="E21" s="150">
        <f t="shared" si="0"/>
        <v>8.611196227513604</v>
      </c>
      <c r="F21" s="150">
        <f t="shared" si="0"/>
        <v>8.866910716131212</v>
      </c>
    </row>
    <row r="22" spans="1:6" ht="15.75" thickBot="1">
      <c r="A22" s="238" t="s">
        <v>266</v>
      </c>
      <c r="B22" s="168">
        <v>5019408.9399999995</v>
      </c>
      <c r="C22" s="168">
        <v>5068462.6300000008</v>
      </c>
      <c r="D22" s="239">
        <f t="shared" si="1"/>
        <v>0.97728020542595662</v>
      </c>
      <c r="E22" s="239">
        <f t="shared" si="0"/>
        <v>8.4698357408601517</v>
      </c>
      <c r="F22" s="239">
        <f t="shared" si="0"/>
        <v>8.0074151945708074</v>
      </c>
    </row>
    <row r="23" spans="1:6" ht="15" thickBot="1">
      <c r="A23" s="349" t="s">
        <v>8</v>
      </c>
      <c r="B23" s="384">
        <f>SUM(B11:B22)</f>
        <v>59262175.720662259</v>
      </c>
      <c r="C23" s="384">
        <f>SUM(C11:C22)</f>
        <v>63297112.824079894</v>
      </c>
      <c r="D23" s="389">
        <f>(C23/B23-1)*100</f>
        <v>6.8086212737728191</v>
      </c>
      <c r="E23" s="389">
        <f>SUM(E11:E22)</f>
        <v>99.999999999999986</v>
      </c>
      <c r="F23" s="369">
        <f>SUM(F11:F22)</f>
        <v>100.00000000000001</v>
      </c>
    </row>
    <row r="25" spans="1:6">
      <c r="C25" s="441"/>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N30" sqref="N30"/>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46" t="s">
        <v>187</v>
      </c>
      <c r="B2" s="546"/>
      <c r="C2" s="546"/>
      <c r="D2" s="546"/>
      <c r="E2" s="546"/>
      <c r="F2" s="546"/>
    </row>
    <row r="3" spans="1:6" ht="15.75">
      <c r="A3" s="543" t="s">
        <v>188</v>
      </c>
      <c r="B3" s="543"/>
      <c r="C3" s="543"/>
      <c r="D3" s="543"/>
      <c r="E3" s="543"/>
      <c r="F3" s="543"/>
    </row>
    <row r="4" spans="1:6" ht="15.75">
      <c r="A4" s="191"/>
      <c r="B4" s="191"/>
      <c r="C4" s="191"/>
      <c r="D4" s="191"/>
      <c r="E4" s="191"/>
      <c r="F4" s="191"/>
    </row>
    <row r="5" spans="1:6">
      <c r="A5" s="315"/>
      <c r="B5" s="303"/>
      <c r="C5" s="334"/>
      <c r="D5" s="315" t="s">
        <v>49</v>
      </c>
      <c r="E5" s="548" t="s">
        <v>11</v>
      </c>
      <c r="F5" s="549"/>
    </row>
    <row r="6" spans="1:6" ht="14.25">
      <c r="A6" s="313" t="s">
        <v>270</v>
      </c>
      <c r="B6" s="552" t="s">
        <v>261</v>
      </c>
      <c r="C6" s="553"/>
      <c r="D6" s="315" t="s">
        <v>13</v>
      </c>
      <c r="E6" s="548" t="s">
        <v>13</v>
      </c>
      <c r="F6" s="549"/>
    </row>
    <row r="7" spans="1:6" ht="15">
      <c r="A7" s="366" t="s">
        <v>34</v>
      </c>
      <c r="B7" s="554" t="s">
        <v>262</v>
      </c>
      <c r="C7" s="555"/>
      <c r="D7" s="306" t="s">
        <v>50</v>
      </c>
      <c r="E7" s="544" t="s">
        <v>17</v>
      </c>
      <c r="F7" s="545"/>
    </row>
    <row r="8" spans="1:6">
      <c r="A8" s="306"/>
      <c r="B8" s="303"/>
      <c r="C8" s="334"/>
      <c r="D8" s="306" t="s">
        <v>18</v>
      </c>
      <c r="E8" s="544" t="s">
        <v>18</v>
      </c>
      <c r="F8" s="545"/>
    </row>
    <row r="9" spans="1:6" ht="13.5" thickBot="1">
      <c r="A9" s="65" t="str">
        <f>' F4'!A10</f>
        <v>Janar - Shtator / January - September</v>
      </c>
      <c r="B9" s="66">
        <v>2021</v>
      </c>
      <c r="C9" s="224">
        <v>2022</v>
      </c>
      <c r="D9" s="66" t="s">
        <v>473</v>
      </c>
      <c r="E9" s="66">
        <v>2021</v>
      </c>
      <c r="F9" s="224">
        <v>2022</v>
      </c>
    </row>
    <row r="10" spans="1:6" ht="15.75" thickBot="1">
      <c r="A10" s="540" t="s">
        <v>331</v>
      </c>
      <c r="B10" s="540"/>
      <c r="C10" s="540"/>
      <c r="D10" s="540"/>
      <c r="E10" s="540"/>
      <c r="F10" s="540"/>
    </row>
    <row r="11" spans="1:6" ht="15">
      <c r="A11" s="179" t="s">
        <v>319</v>
      </c>
      <c r="B11" s="149">
        <v>1380843.95</v>
      </c>
      <c r="C11" s="149">
        <v>2051392.7599999998</v>
      </c>
      <c r="D11" s="150">
        <f>(C11/B11-1)*100</f>
        <v>48.560795736549366</v>
      </c>
      <c r="E11" s="150">
        <f>B11/B$24*100</f>
        <v>4.2449102418235212</v>
      </c>
      <c r="F11" s="150">
        <f>C11/C$24*100</f>
        <v>6.2644884547307944</v>
      </c>
    </row>
    <row r="12" spans="1:6" ht="15">
      <c r="A12" s="180" t="s">
        <v>41</v>
      </c>
      <c r="B12" s="149">
        <v>3041510.27</v>
      </c>
      <c r="C12" s="149">
        <v>3158277.16</v>
      </c>
      <c r="D12" s="150">
        <f>(C12/B12-1)*100</f>
        <v>3.8391088516692706</v>
      </c>
      <c r="E12" s="150">
        <f>B12/B$24*100</f>
        <v>9.3500341553688404</v>
      </c>
      <c r="F12" s="150">
        <f>C12/C$24*100</f>
        <v>9.6446624905022897</v>
      </c>
    </row>
    <row r="13" spans="1:6" ht="16.5" customHeight="1">
      <c r="A13" s="180" t="s">
        <v>317</v>
      </c>
      <c r="B13" s="149">
        <v>2723712.71</v>
      </c>
      <c r="C13" s="149">
        <v>2994125.77</v>
      </c>
      <c r="D13" s="150">
        <f t="shared" ref="D13" si="0">(C13/B13-1)*100</f>
        <v>9.928105082712646</v>
      </c>
      <c r="E13" s="150">
        <f t="shared" ref="E13:E23" si="1">B13/B$24*100</f>
        <v>8.3730793609689922</v>
      </c>
      <c r="F13" s="150">
        <f t="shared" ref="F13:F23" si="2">C13/C$24*100</f>
        <v>9.1433813572477227</v>
      </c>
    </row>
    <row r="14" spans="1:6" s="112" customFormat="1" ht="15">
      <c r="A14" s="180" t="s">
        <v>263</v>
      </c>
      <c r="B14" s="151">
        <v>2512943.5099999998</v>
      </c>
      <c r="C14" s="151">
        <v>2319400.61</v>
      </c>
      <c r="D14" s="150">
        <f t="shared" ref="D14:D23" si="3">(C14/B14-1)*100</f>
        <v>-7.7018404603929946</v>
      </c>
      <c r="E14" s="150">
        <f t="shared" si="1"/>
        <v>7.7251449323603492</v>
      </c>
      <c r="F14" s="150">
        <f t="shared" si="2"/>
        <v>7.0829236733976595</v>
      </c>
    </row>
    <row r="15" spans="1:6" s="112" customFormat="1" ht="15">
      <c r="A15" s="181" t="s">
        <v>33</v>
      </c>
      <c r="B15" s="151">
        <v>274880.13</v>
      </c>
      <c r="C15" s="151">
        <v>66624.210000000006</v>
      </c>
      <c r="D15" s="150">
        <f t="shared" si="3"/>
        <v>-75.76244961758421</v>
      </c>
      <c r="E15" s="150">
        <f t="shared" si="1"/>
        <v>0.84502052466593414</v>
      </c>
      <c r="F15" s="150">
        <f t="shared" si="2"/>
        <v>0.20345523416518252</v>
      </c>
    </row>
    <row r="16" spans="1:6" ht="15">
      <c r="A16" s="180" t="s">
        <v>271</v>
      </c>
      <c r="B16" s="149">
        <v>2382625.0499999998</v>
      </c>
      <c r="C16" s="149">
        <v>2564921.7999999998</v>
      </c>
      <c r="D16" s="150">
        <f t="shared" si="3"/>
        <v>7.6510884496912457</v>
      </c>
      <c r="E16" s="150">
        <f t="shared" si="1"/>
        <v>7.3245274943416145</v>
      </c>
      <c r="F16" s="150">
        <f t="shared" si="2"/>
        <v>7.8326897299702516</v>
      </c>
    </row>
    <row r="17" spans="1:6" s="63" customFormat="1" ht="15">
      <c r="A17" s="180" t="s">
        <v>314</v>
      </c>
      <c r="B17" s="149">
        <v>1614231.52</v>
      </c>
      <c r="C17" s="149">
        <v>1999269.8000000003</v>
      </c>
      <c r="D17" s="150">
        <f t="shared" si="3"/>
        <v>23.85272962579743</v>
      </c>
      <c r="E17" s="150">
        <f t="shared" si="1"/>
        <v>4.9623767493222903</v>
      </c>
      <c r="F17" s="150">
        <f t="shared" si="2"/>
        <v>6.1053167507483783</v>
      </c>
    </row>
    <row r="18" spans="1:6" ht="15">
      <c r="A18" s="180" t="s">
        <v>306</v>
      </c>
      <c r="B18" s="149">
        <v>1783443.01</v>
      </c>
      <c r="C18" s="149">
        <v>2471859</v>
      </c>
      <c r="D18" s="150">
        <f t="shared" si="3"/>
        <v>38.600391834219593</v>
      </c>
      <c r="E18" s="150">
        <f t="shared" si="1"/>
        <v>5.4825568804190867</v>
      </c>
      <c r="F18" s="150">
        <f t="shared" si="2"/>
        <v>7.5484970353616774</v>
      </c>
    </row>
    <row r="19" spans="1:6" ht="15">
      <c r="A19" s="180" t="s">
        <v>272</v>
      </c>
      <c r="B19" s="149">
        <v>3138605.27</v>
      </c>
      <c r="C19" s="149">
        <v>2892788.38</v>
      </c>
      <c r="D19" s="150">
        <f t="shared" si="3"/>
        <v>-7.8320422242839083</v>
      </c>
      <c r="E19" s="150">
        <f t="shared" si="1"/>
        <v>9.6485179629923277</v>
      </c>
      <c r="F19" s="150">
        <f t="shared" si="2"/>
        <v>8.8339199405624313</v>
      </c>
    </row>
    <row r="20" spans="1:6" ht="15">
      <c r="A20" s="180" t="s">
        <v>264</v>
      </c>
      <c r="B20" s="149">
        <v>1018706.2599999999</v>
      </c>
      <c r="C20" s="149">
        <v>905838.6100000001</v>
      </c>
      <c r="D20" s="150">
        <f t="shared" si="3"/>
        <v>-11.079508827205975</v>
      </c>
      <c r="E20" s="150">
        <f t="shared" si="1"/>
        <v>3.1316475960109278</v>
      </c>
      <c r="F20" s="150">
        <f t="shared" si="2"/>
        <v>2.7662257685819229</v>
      </c>
    </row>
    <row r="21" spans="1:6" ht="15">
      <c r="A21" s="180" t="s">
        <v>265</v>
      </c>
      <c r="B21" s="149">
        <v>2144011.6749999993</v>
      </c>
      <c r="C21" s="149">
        <v>2008274.385</v>
      </c>
      <c r="D21" s="150">
        <f t="shared" si="3"/>
        <v>-6.3309958421751356</v>
      </c>
      <c r="E21" s="150">
        <f t="shared" si="1"/>
        <v>6.5909961207395673</v>
      </c>
      <c r="F21" s="150">
        <f t="shared" si="2"/>
        <v>6.1328147120710756</v>
      </c>
    </row>
    <row r="22" spans="1:6" ht="15">
      <c r="A22" s="180" t="s">
        <v>266</v>
      </c>
      <c r="B22" s="149">
        <v>3038878.6999999997</v>
      </c>
      <c r="C22" s="149">
        <v>2718116.0100000002</v>
      </c>
      <c r="D22" s="150">
        <f t="shared" si="3"/>
        <v>-10.555297583941059</v>
      </c>
      <c r="E22" s="150">
        <f t="shared" si="1"/>
        <v>9.341944335773313</v>
      </c>
      <c r="F22" s="150">
        <f t="shared" si="2"/>
        <v>8.3005101194097701</v>
      </c>
    </row>
    <row r="23" spans="1:6" ht="15.75" thickBot="1">
      <c r="A23" s="238" t="s">
        <v>267</v>
      </c>
      <c r="B23" s="237">
        <v>7475010.7200000007</v>
      </c>
      <c r="C23" s="458">
        <f>' F9'!D23</f>
        <v>6595484.5699999994</v>
      </c>
      <c r="D23" s="150">
        <f t="shared" si="3"/>
        <v>-11.766219246304988</v>
      </c>
      <c r="E23" s="150">
        <f t="shared" si="1"/>
        <v>22.979243645213216</v>
      </c>
      <c r="F23" s="150">
        <f t="shared" si="2"/>
        <v>20.141114733250838</v>
      </c>
    </row>
    <row r="24" spans="1:6" ht="15" thickBot="1">
      <c r="A24" s="349" t="s">
        <v>8</v>
      </c>
      <c r="B24" s="384">
        <f>SUM(B11:B23)</f>
        <v>32529402.775000006</v>
      </c>
      <c r="C24" s="384">
        <f>SUM(C11:C23)</f>
        <v>32746373.065000001</v>
      </c>
      <c r="D24" s="389">
        <f>(C24/B24-1)*100</f>
        <v>0.6669974591932748</v>
      </c>
      <c r="E24" s="389">
        <f>SUM(E11:E23)</f>
        <v>99.999999999999972</v>
      </c>
      <c r="F24" s="36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I31" sqref="I31"/>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6" t="s">
        <v>189</v>
      </c>
      <c r="B2" s="546"/>
      <c r="C2" s="546"/>
      <c r="D2" s="546"/>
      <c r="E2" s="546"/>
      <c r="F2" s="546"/>
      <c r="G2" s="54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43" t="s">
        <v>190</v>
      </c>
      <c r="C3" s="543"/>
      <c r="D3" s="543"/>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68" t="s">
        <v>274</v>
      </c>
      <c r="C5" s="568" t="s">
        <v>122</v>
      </c>
      <c r="D5" s="568" t="s">
        <v>122</v>
      </c>
      <c r="E5" s="568" t="s">
        <v>122</v>
      </c>
      <c r="F5" s="568"/>
      <c r="G5" s="568"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69" t="s">
        <v>262</v>
      </c>
      <c r="C6" s="569"/>
      <c r="D6" s="569"/>
      <c r="E6" s="569"/>
      <c r="F6" s="569"/>
      <c r="G6" s="56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0" t="str">
        <f>' F4'!A10</f>
        <v>Janar - Shtator / January - September</v>
      </c>
      <c r="B8" s="570"/>
      <c r="C8" s="570"/>
      <c r="D8" s="570"/>
      <c r="E8" s="570"/>
      <c r="F8" s="570"/>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0" t="s">
        <v>341</v>
      </c>
      <c r="B9" s="540"/>
      <c r="C9" s="540"/>
      <c r="D9" s="540"/>
      <c r="E9" s="540"/>
      <c r="F9" s="540"/>
      <c r="G9" s="54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4730906.8</v>
      </c>
      <c r="C10" s="416">
        <v>286194.79000000004</v>
      </c>
      <c r="D10" s="416">
        <v>705506.35</v>
      </c>
      <c r="E10" s="416">
        <v>504885.19</v>
      </c>
      <c r="F10" s="416">
        <v>248</v>
      </c>
      <c r="G10" s="416">
        <f>SUM(B10:F10)</f>
        <v>6227741.1299999999</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5530924.5899999989</v>
      </c>
      <c r="C11" s="416">
        <v>314779.62</v>
      </c>
      <c r="D11" s="416">
        <v>748241.08</v>
      </c>
      <c r="E11" s="416">
        <v>565152.7300000001</v>
      </c>
      <c r="F11" s="416">
        <v>87840.84</v>
      </c>
      <c r="G11" s="416">
        <f>SUM(B11:F11)</f>
        <v>7246938.8599999994</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5728519.4299999997</v>
      </c>
      <c r="C12" s="416">
        <v>327079</v>
      </c>
      <c r="D12" s="416">
        <v>810437.95</v>
      </c>
      <c r="E12" s="416">
        <v>391404.78</v>
      </c>
      <c r="F12" s="416">
        <v>1077.97</v>
      </c>
      <c r="G12" s="416">
        <f>SUM(B12:F12)</f>
        <v>7258519.1299999999</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4482172.57</v>
      </c>
      <c r="C13" s="416">
        <v>272815.87000000005</v>
      </c>
      <c r="D13" s="416">
        <v>640980.8600000001</v>
      </c>
      <c r="E13" s="416">
        <v>949780.78</v>
      </c>
      <c r="F13" s="416">
        <v>179</v>
      </c>
      <c r="G13" s="416">
        <f>SUM(B13:F13)</f>
        <v>6345929.080000001</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-4563.2199999999993</v>
      </c>
      <c r="C15" s="416">
        <v>-185.273979</v>
      </c>
      <c r="D15" s="416">
        <v>0</v>
      </c>
      <c r="E15" s="416">
        <v>-2273.1914729999999</v>
      </c>
      <c r="F15" s="416">
        <v>0</v>
      </c>
      <c r="G15" s="416">
        <f t="shared" si="0"/>
        <v>-7021.6854519999988</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5646693.7399999993</v>
      </c>
      <c r="C16" s="149">
        <v>328622.27016949153</v>
      </c>
      <c r="D16" s="149">
        <v>778327.17</v>
      </c>
      <c r="E16" s="149">
        <v>344474.79000000004</v>
      </c>
      <c r="F16" s="149">
        <v>0</v>
      </c>
      <c r="G16" s="416">
        <f t="shared" si="0"/>
        <v>7098117.9701694911</v>
      </c>
      <c r="N16" s="464"/>
      <c r="O16" s="464"/>
      <c r="P16" s="464"/>
      <c r="Q16" s="464"/>
      <c r="R16" s="464"/>
    </row>
    <row r="17" spans="1:137" ht="15">
      <c r="A17" s="180" t="s">
        <v>306</v>
      </c>
      <c r="B17" s="149">
        <v>5376318.0800000373</v>
      </c>
      <c r="C17" s="149">
        <v>366963.83864406776</v>
      </c>
      <c r="D17" s="149">
        <v>760509.51817592338</v>
      </c>
      <c r="E17" s="149">
        <v>1061565.8025423731</v>
      </c>
      <c r="F17" s="149">
        <v>4410.93</v>
      </c>
      <c r="G17" s="416">
        <f t="shared" si="0"/>
        <v>7569768.1693624016</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5153521.230000007</v>
      </c>
      <c r="C18" s="416">
        <v>304062.51999999984</v>
      </c>
      <c r="D18" s="416">
        <v>727795.86</v>
      </c>
      <c r="E18" s="416">
        <v>1182481.1900000002</v>
      </c>
      <c r="F18" s="416">
        <v>214512.03</v>
      </c>
      <c r="G18" s="416">
        <f t="shared" si="0"/>
        <v>7582372.8300000075</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2557975.5499999966</v>
      </c>
      <c r="C19" s="416">
        <v>137539.5</v>
      </c>
      <c r="D19" s="416">
        <v>342719.14999999997</v>
      </c>
      <c r="E19" s="416">
        <v>255552.03000000003</v>
      </c>
      <c r="F19" s="416">
        <v>0</v>
      </c>
      <c r="G19" s="416">
        <f t="shared" si="0"/>
        <v>3293786.2299999967</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4308077.5200000033</v>
      </c>
      <c r="C20" s="416">
        <v>208805.50999999998</v>
      </c>
      <c r="D20" s="416">
        <v>588473.30999999994</v>
      </c>
      <c r="E20" s="416">
        <v>494764.30000000028</v>
      </c>
      <c r="F20" s="416">
        <v>12377.84</v>
      </c>
      <c r="G20" s="416">
        <f t="shared" si="0"/>
        <v>5612498.4800000023</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3633083.4700000007</v>
      </c>
      <c r="C21" s="237">
        <v>232692.77000000002</v>
      </c>
      <c r="D21" s="237">
        <v>498352.7</v>
      </c>
      <c r="E21" s="237">
        <v>704083.69</v>
      </c>
      <c r="F21" s="237">
        <v>250</v>
      </c>
      <c r="G21" s="416">
        <f t="shared" si="0"/>
        <v>5068462.6300000008</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47143629.760000043</v>
      </c>
      <c r="C22" s="384">
        <f t="shared" ref="C22:G22" si="1">SUM(C10:C21)</f>
        <v>2779370.414834559</v>
      </c>
      <c r="D22" s="384">
        <f t="shared" si="1"/>
        <v>6601343.9481759239</v>
      </c>
      <c r="E22" s="384">
        <f t="shared" si="1"/>
        <v>6451872.0910693742</v>
      </c>
      <c r="F22" s="384">
        <f t="shared" si="1"/>
        <v>320896.61000000004</v>
      </c>
      <c r="G22" s="384">
        <f t="shared" si="1"/>
        <v>63297112.824079901</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464"/>
      <c r="C24" s="111"/>
      <c r="D24" s="111"/>
      <c r="E24" s="111"/>
      <c r="F24" s="111"/>
      <c r="G24" s="464"/>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G34" sqref="G3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46" t="s">
        <v>452</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3" t="s">
        <v>191</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8" t="s">
        <v>11</v>
      </c>
      <c r="F5" s="549"/>
    </row>
    <row r="6" spans="1:43" ht="12" customHeight="1">
      <c r="A6" s="313" t="s">
        <v>270</v>
      </c>
      <c r="B6" s="552" t="s">
        <v>261</v>
      </c>
      <c r="C6" s="553"/>
      <c r="D6" s="315" t="s">
        <v>13</v>
      </c>
      <c r="E6" s="548" t="s">
        <v>13</v>
      </c>
      <c r="F6" s="549"/>
    </row>
    <row r="7" spans="1:43" ht="12" customHeight="1">
      <c r="A7" s="366" t="s">
        <v>34</v>
      </c>
      <c r="B7" s="554" t="s">
        <v>262</v>
      </c>
      <c r="C7" s="555"/>
      <c r="D7" s="306" t="s">
        <v>50</v>
      </c>
      <c r="E7" s="544" t="s">
        <v>17</v>
      </c>
      <c r="F7" s="545"/>
    </row>
    <row r="8" spans="1:43" ht="12" customHeight="1">
      <c r="A8" s="306"/>
      <c r="B8" s="303"/>
      <c r="C8" s="334"/>
      <c r="D8" s="306" t="s">
        <v>18</v>
      </c>
      <c r="E8" s="544" t="s">
        <v>18</v>
      </c>
      <c r="F8" s="545"/>
    </row>
    <row r="9" spans="1:43" ht="12.75" thickBot="1">
      <c r="A9" s="65" t="str">
        <f>' F4'!A10</f>
        <v>Janar - Shtator / January - September</v>
      </c>
      <c r="B9" s="66">
        <v>2021</v>
      </c>
      <c r="C9" s="224">
        <v>2022</v>
      </c>
      <c r="D9" s="66" t="s">
        <v>473</v>
      </c>
      <c r="E9" s="66">
        <v>2021</v>
      </c>
      <c r="F9" s="224">
        <v>2022</v>
      </c>
    </row>
    <row r="10" spans="1:43" ht="15.75" thickBot="1">
      <c r="A10" s="540" t="s">
        <v>330</v>
      </c>
      <c r="B10" s="540"/>
      <c r="C10" s="540"/>
      <c r="D10" s="540"/>
      <c r="E10" s="540"/>
      <c r="F10" s="540"/>
    </row>
    <row r="11" spans="1:43" ht="15">
      <c r="A11" s="179" t="s">
        <v>319</v>
      </c>
      <c r="B11" s="149">
        <v>4832789.12</v>
      </c>
      <c r="C11" s="149">
        <v>4730906.8</v>
      </c>
      <c r="D11" s="150">
        <f>(C11/B11-1)*100</f>
        <v>-2.1081474376436371</v>
      </c>
      <c r="E11" s="150">
        <f>B11/B$23*100</f>
        <v>10.613751647565081</v>
      </c>
      <c r="F11" s="150">
        <f>C11/C$23*100</f>
        <v>10.035092384876213</v>
      </c>
    </row>
    <row r="12" spans="1:43" ht="15">
      <c r="A12" s="180" t="s">
        <v>41</v>
      </c>
      <c r="B12" s="149">
        <v>5454030.4200000009</v>
      </c>
      <c r="C12" s="149">
        <v>5530924.5899999989</v>
      </c>
      <c r="D12" s="150">
        <f t="shared" ref="D12:D22" si="0">(C12/B12-1)*100</f>
        <v>1.4098595731704355</v>
      </c>
      <c r="E12" s="150">
        <f t="shared" ref="E12:E22" si="1">B12/B$23*100</f>
        <v>11.978119243105953</v>
      </c>
      <c r="F12" s="150">
        <f t="shared" ref="F12:F22" si="2">C12/C$23*100</f>
        <v>11.732072006667639</v>
      </c>
    </row>
    <row r="13" spans="1:43" ht="15">
      <c r="A13" s="180" t="s">
        <v>317</v>
      </c>
      <c r="B13" s="151">
        <v>4791763.9000000004</v>
      </c>
      <c r="C13" s="149">
        <v>5728519.4299999997</v>
      </c>
      <c r="D13" s="150">
        <f t="shared" si="0"/>
        <v>19.549283928617591</v>
      </c>
      <c r="E13" s="150">
        <f t="shared" si="1"/>
        <v>10.523652227632867</v>
      </c>
      <c r="F13" s="150">
        <f t="shared" si="2"/>
        <v>12.151205707245897</v>
      </c>
    </row>
    <row r="14" spans="1:43" ht="15">
      <c r="A14" s="180" t="s">
        <v>263</v>
      </c>
      <c r="B14" s="149">
        <v>3830029.34</v>
      </c>
      <c r="C14" s="149">
        <v>4482172.57</v>
      </c>
      <c r="D14" s="150">
        <f t="shared" si="0"/>
        <v>17.027107943773622</v>
      </c>
      <c r="E14" s="150">
        <f t="shared" si="1"/>
        <v>8.41149473073793</v>
      </c>
      <c r="F14" s="150">
        <f t="shared" si="2"/>
        <v>9.5074829681506401</v>
      </c>
    </row>
    <row r="15" spans="1:43" ht="15">
      <c r="A15" s="181" t="s">
        <v>33</v>
      </c>
      <c r="B15" s="149">
        <v>0</v>
      </c>
      <c r="C15" s="149">
        <v>0</v>
      </c>
      <c r="D15" s="150" t="e">
        <f t="shared" si="0"/>
        <v>#DIV/0!</v>
      </c>
      <c r="E15" s="150">
        <f t="shared" si="1"/>
        <v>0</v>
      </c>
      <c r="F15" s="150">
        <f t="shared" si="2"/>
        <v>0</v>
      </c>
    </row>
    <row r="16" spans="1:43" ht="15">
      <c r="A16" s="180" t="s">
        <v>271</v>
      </c>
      <c r="B16" s="149">
        <v>3353166.550200006</v>
      </c>
      <c r="C16" s="149">
        <v>-4563.2199999999993</v>
      </c>
      <c r="D16" s="150">
        <f t="shared" si="0"/>
        <v>-100.13608688777262</v>
      </c>
      <c r="E16" s="150">
        <f t="shared" si="1"/>
        <v>7.3642106272465355</v>
      </c>
      <c r="F16" s="150">
        <f t="shared" si="2"/>
        <v>-9.6793989415548884E-3</v>
      </c>
    </row>
    <row r="17" spans="1:6" ht="15">
      <c r="A17" s="180" t="s">
        <v>314</v>
      </c>
      <c r="B17" s="149">
        <v>4676875.1400000304</v>
      </c>
      <c r="C17" s="149">
        <v>5646693.7399999993</v>
      </c>
      <c r="D17" s="150">
        <f t="shared" si="0"/>
        <v>20.736465502475721</v>
      </c>
      <c r="E17" s="150">
        <f t="shared" si="1"/>
        <v>10.271334004044334</v>
      </c>
      <c r="F17" s="150">
        <f t="shared" si="2"/>
        <v>11.977638906351352</v>
      </c>
    </row>
    <row r="18" spans="1:6" ht="15">
      <c r="A18" s="180" t="s">
        <v>306</v>
      </c>
      <c r="B18" s="149">
        <v>4357411.8366491543</v>
      </c>
      <c r="C18" s="149">
        <v>5376318.0800000373</v>
      </c>
      <c r="D18" s="150">
        <f t="shared" si="0"/>
        <v>23.383289933283447</v>
      </c>
      <c r="E18" s="150">
        <f t="shared" si="1"/>
        <v>9.5697300072457026</v>
      </c>
      <c r="F18" s="150">
        <f t="shared" si="2"/>
        <v>11.404124178324688</v>
      </c>
    </row>
    <row r="19" spans="1:6" ht="15">
      <c r="A19" s="180" t="s">
        <v>272</v>
      </c>
      <c r="B19" s="149">
        <v>4631558.4100000244</v>
      </c>
      <c r="C19" s="149">
        <v>5153521.230000007</v>
      </c>
      <c r="D19" s="150">
        <f t="shared" si="0"/>
        <v>11.269701767616924</v>
      </c>
      <c r="E19" s="150">
        <f t="shared" si="1"/>
        <v>10.171809587448266</v>
      </c>
      <c r="F19" s="150">
        <f t="shared" si="2"/>
        <v>10.931532544769421</v>
      </c>
    </row>
    <row r="20" spans="1:6" ht="15">
      <c r="A20" s="180" t="s">
        <v>264</v>
      </c>
      <c r="B20" s="149">
        <v>1800938.5899999982</v>
      </c>
      <c r="C20" s="149">
        <v>2557975.5499999966</v>
      </c>
      <c r="D20" s="150">
        <f t="shared" si="0"/>
        <v>42.035689845482139</v>
      </c>
      <c r="E20" s="150">
        <f t="shared" si="1"/>
        <v>3.9552139462638123</v>
      </c>
      <c r="F20" s="150">
        <f t="shared" si="2"/>
        <v>5.4259198178464443</v>
      </c>
    </row>
    <row r="21" spans="1:6" ht="15">
      <c r="A21" s="180" t="s">
        <v>265</v>
      </c>
      <c r="B21" s="149">
        <v>3943885.3400001493</v>
      </c>
      <c r="C21" s="149">
        <v>4308077.5200000033</v>
      </c>
      <c r="D21" s="150">
        <f t="shared" si="0"/>
        <v>9.2343501040991214</v>
      </c>
      <c r="E21" s="150">
        <f t="shared" si="1"/>
        <v>8.6615448110498878</v>
      </c>
      <c r="F21" s="150">
        <f t="shared" si="2"/>
        <v>9.1381964900277524</v>
      </c>
    </row>
    <row r="22" spans="1:6" ht="15.75" thickBot="1">
      <c r="A22" s="238" t="s">
        <v>266</v>
      </c>
      <c r="B22" s="237">
        <v>3860830.0700000003</v>
      </c>
      <c r="C22" s="237">
        <v>3633083.4700000007</v>
      </c>
      <c r="D22" s="150">
        <f t="shared" si="0"/>
        <v>-5.898902460630695</v>
      </c>
      <c r="E22" s="150">
        <f t="shared" si="1"/>
        <v>8.4791391676596284</v>
      </c>
      <c r="F22" s="150">
        <f t="shared" si="2"/>
        <v>7.7064143946815129</v>
      </c>
    </row>
    <row r="23" spans="1:6" ht="15" thickBot="1">
      <c r="A23" s="359" t="s">
        <v>8</v>
      </c>
      <c r="B23" s="384">
        <f>SUM(B11:B22)</f>
        <v>45533278.716849364</v>
      </c>
      <c r="C23" s="384">
        <f>SUM(C11:C22)</f>
        <v>47143629.760000043</v>
      </c>
      <c r="D23" s="389">
        <f>(C23/B23-1)*100</f>
        <v>3.5366463574141305</v>
      </c>
      <c r="E23" s="389">
        <f>B23/B$23*100</f>
        <v>100</v>
      </c>
      <c r="F23" s="369">
        <f>C23/C$23*100</f>
        <v>100</v>
      </c>
    </row>
    <row r="25" spans="1:6">
      <c r="C25" s="441"/>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G28" sqref="G28"/>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46" t="s">
        <v>438</v>
      </c>
      <c r="B2" s="546"/>
      <c r="C2" s="546"/>
      <c r="D2" s="546"/>
      <c r="E2" s="546"/>
      <c r="F2" s="546"/>
    </row>
    <row r="3" spans="1:9" ht="15.75">
      <c r="A3" s="543" t="s">
        <v>192</v>
      </c>
      <c r="B3" s="543"/>
      <c r="C3" s="543"/>
      <c r="D3" s="543"/>
      <c r="E3" s="543"/>
      <c r="F3" s="543"/>
    </row>
    <row r="4" spans="1:9" ht="9" customHeight="1"/>
    <row r="5" spans="1:9" ht="18" customHeight="1">
      <c r="A5" s="315"/>
      <c r="B5" s="303"/>
      <c r="C5" s="334"/>
      <c r="D5" s="315" t="s">
        <v>49</v>
      </c>
      <c r="E5" s="548" t="s">
        <v>11</v>
      </c>
      <c r="F5" s="549"/>
    </row>
    <row r="6" spans="1:9" ht="14.25">
      <c r="A6" s="313" t="s">
        <v>270</v>
      </c>
      <c r="B6" s="552" t="s">
        <v>261</v>
      </c>
      <c r="C6" s="553"/>
      <c r="D6" s="315" t="s">
        <v>13</v>
      </c>
      <c r="E6" s="548" t="s">
        <v>13</v>
      </c>
      <c r="F6" s="549"/>
    </row>
    <row r="7" spans="1:9" ht="15">
      <c r="A7" s="366" t="s">
        <v>34</v>
      </c>
      <c r="B7" s="554" t="s">
        <v>262</v>
      </c>
      <c r="C7" s="555"/>
      <c r="D7" s="306" t="s">
        <v>50</v>
      </c>
      <c r="E7" s="544" t="s">
        <v>17</v>
      </c>
      <c r="F7" s="545"/>
    </row>
    <row r="8" spans="1:9">
      <c r="A8" s="306"/>
      <c r="B8" s="303"/>
      <c r="C8" s="334"/>
      <c r="D8" s="306" t="s">
        <v>18</v>
      </c>
      <c r="E8" s="544" t="s">
        <v>18</v>
      </c>
      <c r="F8" s="545"/>
    </row>
    <row r="9" spans="1:9" ht="13.5" thickBot="1">
      <c r="A9" s="65" t="str">
        <f>' F4'!A10</f>
        <v>Janar - Shtator / January - September</v>
      </c>
      <c r="B9" s="66">
        <v>2021</v>
      </c>
      <c r="C9" s="224">
        <v>2022</v>
      </c>
      <c r="D9" s="66" t="s">
        <v>473</v>
      </c>
      <c r="E9" s="66">
        <v>2021</v>
      </c>
      <c r="F9" s="224">
        <v>2022</v>
      </c>
    </row>
    <row r="10" spans="1:9" ht="15.75" thickBot="1">
      <c r="A10" s="540" t="s">
        <v>342</v>
      </c>
      <c r="B10" s="540"/>
      <c r="C10" s="540"/>
      <c r="D10" s="540"/>
      <c r="E10" s="540"/>
      <c r="F10" s="540"/>
    </row>
    <row r="11" spans="1:9" ht="15">
      <c r="A11" s="179" t="s">
        <v>319</v>
      </c>
      <c r="B11" s="149">
        <v>1295109.31</v>
      </c>
      <c r="C11" s="149">
        <v>1780474.3100000003</v>
      </c>
      <c r="D11" s="150">
        <f>(C11/B11-1)*100</f>
        <v>37.476759394154932</v>
      </c>
      <c r="E11" s="150">
        <f>B11/B$23*100</f>
        <v>5.9856643071664344</v>
      </c>
      <c r="F11" s="150">
        <f>C11/C$23*100</f>
        <v>8.0460993309438358</v>
      </c>
      <c r="I11" s="464"/>
    </row>
    <row r="12" spans="1:9" ht="15">
      <c r="A12" s="180" t="s">
        <v>41</v>
      </c>
      <c r="B12" s="149">
        <v>2657762.2199999997</v>
      </c>
      <c r="C12" s="149">
        <v>2670304.6799999997</v>
      </c>
      <c r="D12" s="150">
        <f>(C12/B12-1)*100</f>
        <v>0.47191806346016385</v>
      </c>
      <c r="E12" s="150">
        <f>B12/B$23*100</f>
        <v>12.283497874931824</v>
      </c>
      <c r="F12" s="150">
        <f>C12/C$23*100</f>
        <v>12.06731070394618</v>
      </c>
      <c r="I12" s="464"/>
    </row>
    <row r="13" spans="1:9" ht="15">
      <c r="A13" s="180" t="s">
        <v>317</v>
      </c>
      <c r="B13" s="151">
        <v>2341889.8699999996</v>
      </c>
      <c r="C13" s="151">
        <v>2744565.66</v>
      </c>
      <c r="D13" s="150">
        <f t="shared" ref="D13:D22" si="0">(C13/B13-1)*100</f>
        <v>17.194480199873819</v>
      </c>
      <c r="E13" s="150">
        <f t="shared" ref="E13:F22" si="1">B13/B$23*100</f>
        <v>10.823616584281707</v>
      </c>
      <c r="F13" s="150">
        <f t="shared" si="1"/>
        <v>12.402901741759715</v>
      </c>
      <c r="I13" s="464"/>
    </row>
    <row r="14" spans="1:9" s="112" customFormat="1" ht="15">
      <c r="A14" s="180" t="s">
        <v>263</v>
      </c>
      <c r="B14" s="149">
        <v>2028211.62</v>
      </c>
      <c r="C14" s="149">
        <v>1855491.22</v>
      </c>
      <c r="D14" s="150">
        <f t="shared" si="0"/>
        <v>-8.5158963836327928</v>
      </c>
      <c r="E14" s="150">
        <f t="shared" si="1"/>
        <v>9.3738758631996948</v>
      </c>
      <c r="F14" s="150">
        <f t="shared" si="1"/>
        <v>8.3851064741361867</v>
      </c>
      <c r="I14" s="464"/>
    </row>
    <row r="15" spans="1:9" s="112" customFormat="1" ht="15">
      <c r="A15" s="181" t="s">
        <v>33</v>
      </c>
      <c r="B15" s="151">
        <v>267623.19</v>
      </c>
      <c r="C15" s="151">
        <v>65513.399999999994</v>
      </c>
      <c r="D15" s="150">
        <f t="shared" si="0"/>
        <v>-75.520282827508339</v>
      </c>
      <c r="E15" s="150">
        <f t="shared" si="1"/>
        <v>1.2368860016557375</v>
      </c>
      <c r="F15" s="150">
        <f t="shared" si="1"/>
        <v>0.29606005599028035</v>
      </c>
      <c r="I15" s="464"/>
    </row>
    <row r="16" spans="1:9" s="112" customFormat="1" ht="15">
      <c r="A16" s="180" t="s">
        <v>271</v>
      </c>
      <c r="B16" s="149">
        <v>2289400.9</v>
      </c>
      <c r="C16" s="149">
        <v>2553130.7999999998</v>
      </c>
      <c r="D16" s="150">
        <f t="shared" si="0"/>
        <v>11.519603228949538</v>
      </c>
      <c r="E16" s="150">
        <f t="shared" si="1"/>
        <v>10.581025976814812</v>
      </c>
      <c r="F16" s="150">
        <f t="shared" si="1"/>
        <v>11.537792994998112</v>
      </c>
      <c r="I16" s="464"/>
    </row>
    <row r="17" spans="1:9" s="63" customFormat="1" ht="15">
      <c r="A17" s="180" t="s">
        <v>314</v>
      </c>
      <c r="B17" s="149">
        <v>1403168.6400000001</v>
      </c>
      <c r="C17" s="151">
        <v>1619584.7799999998</v>
      </c>
      <c r="D17" s="150">
        <f t="shared" si="0"/>
        <v>15.423387740478557</v>
      </c>
      <c r="E17" s="150">
        <f t="shared" si="1"/>
        <v>6.4850869193298184</v>
      </c>
      <c r="F17" s="150">
        <f t="shared" si="1"/>
        <v>7.3190272623281007</v>
      </c>
      <c r="I17" s="464"/>
    </row>
    <row r="18" spans="1:9" ht="15">
      <c r="A18" s="180" t="s">
        <v>306</v>
      </c>
      <c r="B18" s="151">
        <v>1314183.1200000001</v>
      </c>
      <c r="C18" s="149">
        <v>1838012</v>
      </c>
      <c r="D18" s="150">
        <f t="shared" si="0"/>
        <v>39.859656696853627</v>
      </c>
      <c r="E18" s="150">
        <f t="shared" si="1"/>
        <v>6.0738185832859335</v>
      </c>
      <c r="F18" s="150">
        <f t="shared" si="1"/>
        <v>8.3061165445665655</v>
      </c>
      <c r="I18" s="464"/>
    </row>
    <row r="19" spans="1:9" ht="15">
      <c r="A19" s="180" t="s">
        <v>272</v>
      </c>
      <c r="B19" s="151">
        <v>2539680.12</v>
      </c>
      <c r="C19" s="151">
        <v>2195658.7800000003</v>
      </c>
      <c r="D19" s="150">
        <f t="shared" si="0"/>
        <v>-13.545853168311595</v>
      </c>
      <c r="E19" s="150">
        <f t="shared" si="1"/>
        <v>11.737752580825912</v>
      </c>
      <c r="F19" s="150">
        <f t="shared" si="1"/>
        <v>9.9223496466730587</v>
      </c>
      <c r="I19" s="464"/>
    </row>
    <row r="20" spans="1:9" ht="15">
      <c r="A20" s="180" t="s">
        <v>264</v>
      </c>
      <c r="B20" s="149">
        <v>878519.83000000007</v>
      </c>
      <c r="C20" s="149">
        <v>839913.72</v>
      </c>
      <c r="D20" s="150">
        <f t="shared" si="0"/>
        <v>-4.3944494684883928</v>
      </c>
      <c r="E20" s="150">
        <f t="shared" si="1"/>
        <v>4.0602941766891654</v>
      </c>
      <c r="F20" s="150">
        <f t="shared" si="1"/>
        <v>3.7956342209411305</v>
      </c>
      <c r="I20" s="464"/>
    </row>
    <row r="21" spans="1:9" ht="15">
      <c r="A21" s="180" t="s">
        <v>265</v>
      </c>
      <c r="B21" s="149">
        <v>1899719.0799999987</v>
      </c>
      <c r="C21" s="149">
        <v>1680255.04</v>
      </c>
      <c r="D21" s="150">
        <f t="shared" si="0"/>
        <v>-11.552447007059531</v>
      </c>
      <c r="E21" s="150">
        <f t="shared" si="1"/>
        <v>8.7800161754678818</v>
      </c>
      <c r="F21" s="150">
        <f t="shared" si="1"/>
        <v>7.5932007989258814</v>
      </c>
      <c r="I21" s="464"/>
    </row>
    <row r="22" spans="1:9" ht="15.75" thickBot="1">
      <c r="A22" s="238" t="s">
        <v>266</v>
      </c>
      <c r="B22" s="237">
        <v>2721583.81</v>
      </c>
      <c r="C22" s="237">
        <v>2285511.34</v>
      </c>
      <c r="D22" s="239">
        <f t="shared" si="0"/>
        <v>-16.022746328726878</v>
      </c>
      <c r="E22" s="239">
        <f t="shared" si="1"/>
        <v>12.578464956351084</v>
      </c>
      <c r="F22" s="239">
        <f t="shared" si="1"/>
        <v>10.32840022479097</v>
      </c>
      <c r="I22" s="464"/>
    </row>
    <row r="23" spans="1:9" ht="15" thickBot="1">
      <c r="A23" s="359" t="s">
        <v>8</v>
      </c>
      <c r="B23" s="384">
        <f>SUM(B11:B22)</f>
        <v>21636851.709999997</v>
      </c>
      <c r="C23" s="384">
        <f>SUM(C11:C22)</f>
        <v>22128415.729999997</v>
      </c>
      <c r="D23" s="391">
        <f>(C23/B23-1)*100</f>
        <v>2.271883297017796</v>
      </c>
      <c r="E23" s="389">
        <f>SUM(E11:E22)</f>
        <v>100.00000000000001</v>
      </c>
      <c r="F23" s="369">
        <f>SUM(F11:F22)</f>
        <v>100</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3" t="s">
        <v>53</v>
      </c>
      <c r="B1" s="573"/>
      <c r="C1" s="573"/>
      <c r="D1" s="57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4" t="s">
        <v>42</v>
      </c>
      <c r="B2" s="574"/>
      <c r="C2" s="574"/>
      <c r="D2" s="57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2" t="s">
        <v>10</v>
      </c>
      <c r="C6" s="572"/>
      <c r="D6" s="6" t="s">
        <v>49</v>
      </c>
      <c r="E6" s="572" t="s">
        <v>11</v>
      </c>
      <c r="F6" s="572"/>
    </row>
    <row r="7" spans="1:69" ht="12" customHeight="1">
      <c r="A7" s="6" t="s">
        <v>52</v>
      </c>
      <c r="B7" s="12"/>
      <c r="C7" s="12"/>
      <c r="D7" s="6" t="s">
        <v>13</v>
      </c>
      <c r="E7" s="575" t="s">
        <v>14</v>
      </c>
      <c r="F7" s="575"/>
    </row>
    <row r="8" spans="1:69" ht="12" customHeight="1">
      <c r="A8" s="7" t="s">
        <v>34</v>
      </c>
      <c r="B8" s="571" t="s">
        <v>16</v>
      </c>
      <c r="C8" s="571"/>
      <c r="D8" s="7" t="s">
        <v>50</v>
      </c>
      <c r="E8" s="571" t="s">
        <v>17</v>
      </c>
      <c r="F8" s="571"/>
    </row>
    <row r="9" spans="1:69" ht="12" customHeight="1">
      <c r="A9" s="7"/>
      <c r="B9" s="13"/>
      <c r="C9" s="13"/>
      <c r="D9" s="7" t="s">
        <v>18</v>
      </c>
      <c r="E9" s="571" t="s">
        <v>19</v>
      </c>
      <c r="F9" s="571"/>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Q43"/>
  <sheetViews>
    <sheetView showGridLines="0" topLeftCell="A4" zoomScale="112" zoomScaleNormal="112" workbookViewId="0">
      <selection activeCell="I37" sqref="I37"/>
    </sheetView>
  </sheetViews>
  <sheetFormatPr defaultColWidth="9.140625" defaultRowHeight="12"/>
  <cols>
    <col min="1" max="1" width="46.7109375" style="282" bestFit="1" customWidth="1"/>
    <col min="2" max="2" width="16" style="282" customWidth="1"/>
    <col min="3" max="4" width="15.42578125" style="282" customWidth="1"/>
    <col min="5" max="5" width="11.28515625" style="282" customWidth="1"/>
    <col min="6" max="6" width="14.42578125" style="282" bestFit="1" customWidth="1"/>
    <col min="7" max="9" width="9.140625" style="282"/>
    <col min="10" max="10" width="10.42578125" style="282" customWidth="1"/>
    <col min="11" max="11" width="9.140625" style="282"/>
    <col min="12" max="12" width="10.28515625" style="282" customWidth="1"/>
    <col min="13" max="13" width="13.28515625" style="282" customWidth="1"/>
    <col min="14" max="16384" width="9.140625" style="282"/>
  </cols>
  <sheetData>
    <row r="2" spans="1:43" s="281" customFormat="1" ht="15.75" customHeight="1">
      <c r="A2" s="469" t="s">
        <v>193</v>
      </c>
    </row>
    <row r="3" spans="1:43" s="281" customFormat="1" ht="17.25" customHeight="1">
      <c r="A3" s="470" t="s">
        <v>194</v>
      </c>
    </row>
    <row r="4" spans="1:43" ht="12" customHeight="1">
      <c r="A4" s="503" t="s">
        <v>279</v>
      </c>
    </row>
    <row r="5" spans="1:43" s="505" customFormat="1" ht="12.75" customHeight="1">
      <c r="A5" s="576" t="s">
        <v>461</v>
      </c>
      <c r="B5" s="578">
        <v>2021</v>
      </c>
      <c r="C5" s="579"/>
      <c r="D5" s="580"/>
      <c r="E5" s="578">
        <v>2022</v>
      </c>
      <c r="F5" s="579"/>
      <c r="G5" s="579"/>
      <c r="H5" s="579"/>
      <c r="I5" s="579"/>
      <c r="J5" s="579"/>
      <c r="K5" s="579"/>
      <c r="L5" s="579"/>
      <c r="M5" s="580"/>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row>
    <row r="6" spans="1:43" s="505" customFormat="1" thickBot="1">
      <c r="A6" s="577"/>
      <c r="B6" s="515" t="s">
        <v>468</v>
      </c>
      <c r="C6" s="515" t="s">
        <v>453</v>
      </c>
      <c r="D6" s="515" t="s">
        <v>454</v>
      </c>
      <c r="E6" s="515" t="s">
        <v>455</v>
      </c>
      <c r="F6" s="521" t="s">
        <v>456</v>
      </c>
      <c r="G6" s="522" t="s">
        <v>457</v>
      </c>
      <c r="H6" s="522" t="s">
        <v>458</v>
      </c>
      <c r="I6" s="522" t="s">
        <v>459</v>
      </c>
      <c r="J6" s="522" t="s">
        <v>460</v>
      </c>
      <c r="K6" s="522" t="s">
        <v>474</v>
      </c>
      <c r="L6" s="522" t="s">
        <v>466</v>
      </c>
      <c r="M6" s="522" t="s">
        <v>467</v>
      </c>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row>
    <row r="7" spans="1:43" s="505" customFormat="1" ht="11.25">
      <c r="A7" s="506"/>
      <c r="B7" s="504"/>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row>
    <row r="8" spans="1:43" s="510" customFormat="1" ht="11.25">
      <c r="A8" s="507" t="s">
        <v>462</v>
      </c>
      <c r="B8" s="508">
        <v>32493</v>
      </c>
      <c r="C8" s="508">
        <v>35855</v>
      </c>
      <c r="D8" s="508">
        <v>36098</v>
      </c>
      <c r="E8" s="508">
        <v>30924</v>
      </c>
      <c r="F8" s="508">
        <v>28000</v>
      </c>
      <c r="G8" s="508">
        <v>30779</v>
      </c>
      <c r="H8" s="508">
        <v>23408</v>
      </c>
      <c r="I8" s="508">
        <v>32066</v>
      </c>
      <c r="J8" s="508">
        <v>42618</v>
      </c>
      <c r="K8" s="508">
        <v>41884</v>
      </c>
      <c r="L8" s="508">
        <v>42498</v>
      </c>
      <c r="M8" s="508">
        <v>38080</v>
      </c>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row>
    <row r="9" spans="1:43" s="510" customFormat="1" ht="11.25">
      <c r="A9" s="511" t="s">
        <v>463</v>
      </c>
      <c r="B9" s="512" t="e">
        <f>(B8/#REF!-1)*100</f>
        <v>#REF!</v>
      </c>
      <c r="C9" s="512">
        <f t="shared" ref="C9:M9" si="0">(C8/B8-1)*100</f>
        <v>10.346843935616912</v>
      </c>
      <c r="D9" s="512">
        <f t="shared" si="0"/>
        <v>0.67772974480546644</v>
      </c>
      <c r="E9" s="512">
        <f t="shared" si="0"/>
        <v>-14.333204055626346</v>
      </c>
      <c r="F9" s="512">
        <f t="shared" si="0"/>
        <v>-9.4554391411201699</v>
      </c>
      <c r="G9" s="512">
        <f t="shared" si="0"/>
        <v>9.925000000000006</v>
      </c>
      <c r="H9" s="512">
        <f t="shared" si="0"/>
        <v>-23.948146463497842</v>
      </c>
      <c r="I9" s="512">
        <f t="shared" si="0"/>
        <v>36.987354750512644</v>
      </c>
      <c r="J9" s="512">
        <f t="shared" si="0"/>
        <v>32.907129046341922</v>
      </c>
      <c r="K9" s="512">
        <f t="shared" si="0"/>
        <v>-1.7222769721713882</v>
      </c>
      <c r="L9" s="512">
        <f t="shared" si="0"/>
        <v>1.4659535860949369</v>
      </c>
      <c r="M9" s="512">
        <f t="shared" si="0"/>
        <v>-10.395783330980279</v>
      </c>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09"/>
    </row>
    <row r="10" spans="1:43" s="510" customFormat="1" ht="11.25">
      <c r="A10" s="507" t="s">
        <v>464</v>
      </c>
      <c r="B10" s="513">
        <v>4786749.8488999996</v>
      </c>
      <c r="C10" s="513">
        <v>5351430.0999999996</v>
      </c>
      <c r="D10" s="513">
        <v>5395572.5999999996</v>
      </c>
      <c r="E10" s="513">
        <v>4535683.7799999993</v>
      </c>
      <c r="F10" s="513">
        <v>4307268.82</v>
      </c>
      <c r="G10" s="513">
        <v>4968029.8099999996</v>
      </c>
      <c r="H10" s="513">
        <v>3794280.42</v>
      </c>
      <c r="I10" s="513">
        <v>4958285.95</v>
      </c>
      <c r="J10" s="513">
        <v>6424883.7400000002</v>
      </c>
      <c r="K10" s="513">
        <v>6299775.0700000003</v>
      </c>
      <c r="L10" s="513">
        <v>6227329.25</v>
      </c>
      <c r="M10" s="513">
        <v>5635386.3299999991</v>
      </c>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row>
    <row r="11" spans="1:43" s="510" customFormat="1" ht="11.25">
      <c r="A11" s="511" t="s">
        <v>465</v>
      </c>
      <c r="B11" s="512" t="e">
        <f>(B10/#REF!-1)*100</f>
        <v>#REF!</v>
      </c>
      <c r="C11" s="512">
        <f t="shared" ref="C11:M11" si="1">(C10/B10-1)*100</f>
        <v>11.796736176421764</v>
      </c>
      <c r="D11" s="512">
        <f t="shared" si="1"/>
        <v>0.82487296246287478</v>
      </c>
      <c r="E11" s="512">
        <f t="shared" si="1"/>
        <v>-15.936933551779109</v>
      </c>
      <c r="F11" s="512">
        <f t="shared" si="1"/>
        <v>-5.035954248115571</v>
      </c>
      <c r="G11" s="512">
        <f t="shared" si="1"/>
        <v>15.340602539871174</v>
      </c>
      <c r="H11" s="512">
        <f t="shared" si="1"/>
        <v>-23.626053685052263</v>
      </c>
      <c r="I11" s="512">
        <f t="shared" si="1"/>
        <v>30.677899394689454</v>
      </c>
      <c r="J11" s="512">
        <f t="shared" si="1"/>
        <v>29.578725486778357</v>
      </c>
      <c r="K11" s="512">
        <f t="shared" si="1"/>
        <v>-1.9472518891057722</v>
      </c>
      <c r="L11" s="512">
        <f t="shared" si="1"/>
        <v>-1.149974708541468</v>
      </c>
      <c r="M11" s="512">
        <f t="shared" si="1"/>
        <v>-9.5055664513001403</v>
      </c>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row>
    <row r="12" spans="1:43"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row>
    <row r="13" spans="1:43" ht="12" customHeight="1">
      <c r="A13" s="286"/>
    </row>
    <row r="14" spans="1:43" ht="12" customHeight="1">
      <c r="A14" s="286"/>
    </row>
    <row r="15" spans="1:43" ht="12" customHeight="1">
      <c r="A15" s="287" t="s">
        <v>364</v>
      </c>
    </row>
    <row r="16" spans="1:43"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D5"/>
    <mergeCell ref="E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I27" sqref="I27"/>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46" t="s">
        <v>280</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3" t="s">
        <v>281</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8" t="s">
        <v>11</v>
      </c>
      <c r="F5" s="549"/>
    </row>
    <row r="6" spans="1:45" ht="12" customHeight="1">
      <c r="A6" s="313" t="s">
        <v>270</v>
      </c>
      <c r="B6" s="552" t="s">
        <v>261</v>
      </c>
      <c r="C6" s="553"/>
      <c r="D6" s="315" t="s">
        <v>13</v>
      </c>
      <c r="E6" s="548" t="s">
        <v>13</v>
      </c>
      <c r="F6" s="549"/>
    </row>
    <row r="7" spans="1:45" ht="12" customHeight="1">
      <c r="A7" s="366" t="s">
        <v>34</v>
      </c>
      <c r="B7" s="554" t="s">
        <v>262</v>
      </c>
      <c r="C7" s="555"/>
      <c r="D7" s="306" t="s">
        <v>50</v>
      </c>
      <c r="E7" s="544" t="s">
        <v>17</v>
      </c>
      <c r="F7" s="545"/>
    </row>
    <row r="8" spans="1:45" ht="12" customHeight="1">
      <c r="A8" s="306"/>
      <c r="B8" s="303"/>
      <c r="C8" s="334"/>
      <c r="D8" s="306" t="s">
        <v>18</v>
      </c>
      <c r="E8" s="544" t="s">
        <v>18</v>
      </c>
      <c r="F8" s="545"/>
    </row>
    <row r="9" spans="1:45" ht="12.75" thickBot="1">
      <c r="A9" s="65" t="str">
        <f>' F4'!A10</f>
        <v>Janar - Shtator / January - September</v>
      </c>
      <c r="B9" s="66">
        <v>2021</v>
      </c>
      <c r="C9" s="224">
        <v>2022</v>
      </c>
      <c r="D9" s="66" t="s">
        <v>473</v>
      </c>
      <c r="E9" s="66">
        <v>2021</v>
      </c>
      <c r="F9" s="224">
        <v>2022</v>
      </c>
    </row>
    <row r="10" spans="1:45" ht="15.75" thickBot="1">
      <c r="A10" s="540" t="s">
        <v>330</v>
      </c>
      <c r="B10" s="540"/>
      <c r="C10" s="540"/>
      <c r="D10" s="540"/>
      <c r="E10" s="540"/>
      <c r="F10" s="540"/>
    </row>
    <row r="11" spans="1:45" ht="15">
      <c r="A11" s="179" t="s">
        <v>319</v>
      </c>
      <c r="B11" s="158">
        <v>205669.15999999997</v>
      </c>
      <c r="C11" s="149">
        <v>286194.79000000004</v>
      </c>
      <c r="D11" s="150">
        <f>(C11/B11-1)*100</f>
        <v>39.15299211607617</v>
      </c>
      <c r="E11" s="150">
        <f>B11/B$23*100</f>
        <v>8.9317358703483993</v>
      </c>
      <c r="F11" s="150">
        <f>C11/C$23*100</f>
        <v>10.297108599575983</v>
      </c>
      <c r="I11" s="441"/>
    </row>
    <row r="12" spans="1:45" ht="15">
      <c r="A12" s="180" t="s">
        <v>41</v>
      </c>
      <c r="B12" s="158">
        <v>255524.13999999998</v>
      </c>
      <c r="C12" s="149">
        <v>314779.62</v>
      </c>
      <c r="D12" s="150">
        <f>(C12/B12-1)*100</f>
        <v>23.189777685975187</v>
      </c>
      <c r="E12" s="150">
        <f>B12/B$23*100</f>
        <v>11.096822328529598</v>
      </c>
      <c r="F12" s="150">
        <f>C12/C$23*100</f>
        <v>11.325572810299096</v>
      </c>
      <c r="I12" s="441"/>
    </row>
    <row r="13" spans="1:45" ht="15">
      <c r="A13" s="180" t="s">
        <v>318</v>
      </c>
      <c r="B13" s="158">
        <v>249246.80000000005</v>
      </c>
      <c r="C13" s="151">
        <v>327079</v>
      </c>
      <c r="D13" s="150">
        <f t="shared" ref="D13:D22" si="0">(C13/B13-1)*100</f>
        <v>31.226960586856055</v>
      </c>
      <c r="E13" s="150">
        <f t="shared" ref="E13:F22" si="1">B13/B$23*100</f>
        <v>10.824211972906166</v>
      </c>
      <c r="F13" s="150">
        <f t="shared" si="1"/>
        <v>11.768096769478971</v>
      </c>
      <c r="I13" s="441"/>
    </row>
    <row r="14" spans="1:45" ht="15">
      <c r="A14" s="180" t="s">
        <v>263</v>
      </c>
      <c r="B14" s="158">
        <v>207238.44000000003</v>
      </c>
      <c r="C14" s="149">
        <v>272815.87000000005</v>
      </c>
      <c r="D14" s="150">
        <f t="shared" si="0"/>
        <v>31.643468267759587</v>
      </c>
      <c r="E14" s="150">
        <f t="shared" si="1"/>
        <v>8.9998860707314865</v>
      </c>
      <c r="F14" s="150">
        <f t="shared" si="1"/>
        <v>9.8157434699555619</v>
      </c>
      <c r="I14" s="441"/>
    </row>
    <row r="15" spans="1:45" ht="15">
      <c r="A15" s="181" t="s">
        <v>33</v>
      </c>
      <c r="B15" s="158">
        <v>0</v>
      </c>
      <c r="C15" s="149">
        <v>0</v>
      </c>
      <c r="D15" s="150" t="e">
        <f t="shared" si="0"/>
        <v>#DIV/0!</v>
      </c>
      <c r="E15" s="150">
        <f t="shared" si="1"/>
        <v>0</v>
      </c>
      <c r="F15" s="150">
        <f t="shared" si="1"/>
        <v>0</v>
      </c>
      <c r="I15" s="441"/>
    </row>
    <row r="16" spans="1:45" ht="15">
      <c r="A16" s="180" t="s">
        <v>271</v>
      </c>
      <c r="B16" s="158">
        <v>161265.092943</v>
      </c>
      <c r="C16" s="149">
        <v>-185.273979</v>
      </c>
      <c r="D16" s="150">
        <f t="shared" si="0"/>
        <v>-100.11488783816687</v>
      </c>
      <c r="E16" s="150">
        <f t="shared" si="1"/>
        <v>7.0033699523742987</v>
      </c>
      <c r="F16" s="150">
        <f t="shared" si="1"/>
        <v>-6.6660412736324086E-3</v>
      </c>
      <c r="I16" s="441"/>
    </row>
    <row r="17" spans="1:9" ht="15">
      <c r="A17" s="180" t="s">
        <v>314</v>
      </c>
      <c r="B17" s="158">
        <v>251879.02549999999</v>
      </c>
      <c r="C17" s="149">
        <v>328622.27016949153</v>
      </c>
      <c r="D17" s="150">
        <f t="shared" si="0"/>
        <v>30.468295054401651</v>
      </c>
      <c r="E17" s="150">
        <f t="shared" si="1"/>
        <v>10.93852343757688</v>
      </c>
      <c r="F17" s="150">
        <f t="shared" si="1"/>
        <v>11.823622659848047</v>
      </c>
      <c r="I17" s="441"/>
    </row>
    <row r="18" spans="1:9" ht="15">
      <c r="A18" s="180" t="s">
        <v>306</v>
      </c>
      <c r="B18" s="158">
        <v>283375.6065966094</v>
      </c>
      <c r="C18" s="149">
        <v>366963.83864406776</v>
      </c>
      <c r="D18" s="150">
        <f t="shared" si="0"/>
        <v>29.497327963887798</v>
      </c>
      <c r="E18" s="150">
        <f t="shared" si="1"/>
        <v>12.306347097545753</v>
      </c>
      <c r="F18" s="150">
        <f t="shared" si="1"/>
        <v>13.203128186349037</v>
      </c>
      <c r="I18" s="441"/>
    </row>
    <row r="19" spans="1:9" ht="15">
      <c r="A19" s="180" t="s">
        <v>272</v>
      </c>
      <c r="B19" s="158">
        <v>233374.15745762709</v>
      </c>
      <c r="C19" s="149">
        <v>304062.51999999984</v>
      </c>
      <c r="D19" s="150">
        <f t="shared" si="0"/>
        <v>30.289713013835893</v>
      </c>
      <c r="E19" s="150">
        <f t="shared" si="1"/>
        <v>10.134899823467086</v>
      </c>
      <c r="F19" s="150">
        <f t="shared" si="1"/>
        <v>10.939978290662602</v>
      </c>
      <c r="I19" s="441"/>
    </row>
    <row r="20" spans="1:9" ht="15">
      <c r="A20" s="180" t="s">
        <v>264</v>
      </c>
      <c r="B20" s="158">
        <v>88665.01999999999</v>
      </c>
      <c r="C20" s="149">
        <v>137539.5</v>
      </c>
      <c r="D20" s="150">
        <f t="shared" si="0"/>
        <v>55.122617690719537</v>
      </c>
      <c r="E20" s="150">
        <f t="shared" si="1"/>
        <v>3.8505167210249622</v>
      </c>
      <c r="F20" s="150">
        <f t="shared" si="1"/>
        <v>4.9485847322076708</v>
      </c>
      <c r="I20" s="441"/>
    </row>
    <row r="21" spans="1:9" ht="15">
      <c r="A21" s="180" t="s">
        <v>265</v>
      </c>
      <c r="B21" s="158">
        <v>166372.69000000102</v>
      </c>
      <c r="C21" s="149">
        <v>208805.50999999998</v>
      </c>
      <c r="D21" s="150">
        <f t="shared" si="0"/>
        <v>25.504678682540206</v>
      </c>
      <c r="E21" s="150">
        <f t="shared" si="1"/>
        <v>7.2251810778016692</v>
      </c>
      <c r="F21" s="150">
        <f t="shared" si="1"/>
        <v>7.5126909635910861</v>
      </c>
      <c r="I21" s="441"/>
    </row>
    <row r="22" spans="1:9" ht="15.75" thickBot="1">
      <c r="A22" s="238" t="s">
        <v>266</v>
      </c>
      <c r="B22" s="458">
        <v>200068.35000000003</v>
      </c>
      <c r="C22" s="237">
        <v>232692.77000000002</v>
      </c>
      <c r="D22" s="239">
        <f t="shared" si="0"/>
        <v>16.306637206734599</v>
      </c>
      <c r="E22" s="239">
        <f t="shared" si="1"/>
        <v>8.688505647693697</v>
      </c>
      <c r="F22" s="239">
        <f t="shared" si="1"/>
        <v>8.372139559305591</v>
      </c>
      <c r="I22" s="441"/>
    </row>
    <row r="23" spans="1:9" ht="15" thickBot="1">
      <c r="A23" s="359" t="s">
        <v>8</v>
      </c>
      <c r="B23" s="384">
        <f>SUM(B11:B22)</f>
        <v>2302678.4824972376</v>
      </c>
      <c r="C23" s="384">
        <f>SUM(C11:C22)</f>
        <v>2779370.414834559</v>
      </c>
      <c r="D23" s="389">
        <f>(C23/B23-1)*100</f>
        <v>20.701627950262179</v>
      </c>
      <c r="E23" s="389">
        <f>SUM(E11:E22)</f>
        <v>99.999999999999986</v>
      </c>
      <c r="F23" s="369">
        <f>SUM(F11:F22)</f>
        <v>100.00000000000001</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L27" sqref="L27"/>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46" t="s">
        <v>282</v>
      </c>
      <c r="B2" s="546"/>
      <c r="C2" s="546"/>
      <c r="D2" s="546"/>
      <c r="E2" s="546"/>
      <c r="F2" s="546"/>
    </row>
    <row r="3" spans="1:9" ht="15.75">
      <c r="A3" s="543" t="s">
        <v>283</v>
      </c>
      <c r="B3" s="543"/>
      <c r="C3" s="543"/>
      <c r="D3" s="543"/>
      <c r="E3" s="543"/>
      <c r="F3" s="543"/>
    </row>
    <row r="5" spans="1:9">
      <c r="A5" s="315"/>
      <c r="B5" s="303"/>
      <c r="C5" s="334"/>
      <c r="D5" s="315" t="s">
        <v>49</v>
      </c>
      <c r="E5" s="548" t="s">
        <v>11</v>
      </c>
      <c r="F5" s="549"/>
    </row>
    <row r="6" spans="1:9" ht="14.25">
      <c r="A6" s="313" t="s">
        <v>270</v>
      </c>
      <c r="B6" s="552" t="s">
        <v>261</v>
      </c>
      <c r="C6" s="553"/>
      <c r="D6" s="315" t="s">
        <v>13</v>
      </c>
      <c r="E6" s="548" t="s">
        <v>13</v>
      </c>
      <c r="F6" s="549"/>
    </row>
    <row r="7" spans="1:9" ht="15">
      <c r="A7" s="366" t="s">
        <v>34</v>
      </c>
      <c r="B7" s="554" t="s">
        <v>262</v>
      </c>
      <c r="C7" s="555"/>
      <c r="D7" s="306" t="s">
        <v>50</v>
      </c>
      <c r="E7" s="544" t="s">
        <v>17</v>
      </c>
      <c r="F7" s="545"/>
    </row>
    <row r="8" spans="1:9">
      <c r="A8" s="306"/>
      <c r="B8" s="303"/>
      <c r="C8" s="334"/>
      <c r="D8" s="306" t="s">
        <v>18</v>
      </c>
      <c r="E8" s="544" t="s">
        <v>18</v>
      </c>
      <c r="F8" s="545"/>
    </row>
    <row r="9" spans="1:9" ht="13.5" thickBot="1">
      <c r="A9" s="65" t="str">
        <f>' F4'!A10</f>
        <v>Janar - Shtator / January - September</v>
      </c>
      <c r="B9" s="66">
        <v>2021</v>
      </c>
      <c r="C9" s="224">
        <v>2022</v>
      </c>
      <c r="D9" s="66" t="s">
        <v>473</v>
      </c>
      <c r="E9" s="66">
        <v>2021</v>
      </c>
      <c r="F9" s="224">
        <v>2022</v>
      </c>
    </row>
    <row r="10" spans="1:9" ht="15.75" thickBot="1">
      <c r="A10" s="540" t="s">
        <v>342</v>
      </c>
      <c r="B10" s="540"/>
      <c r="C10" s="540"/>
      <c r="D10" s="540"/>
      <c r="E10" s="540"/>
      <c r="F10" s="540"/>
    </row>
    <row r="11" spans="1:9" ht="15">
      <c r="A11" s="179" t="s">
        <v>319</v>
      </c>
      <c r="B11" s="149">
        <v>0</v>
      </c>
      <c r="C11" s="149">
        <v>9962.34</v>
      </c>
      <c r="D11" s="150" t="e">
        <f>(C11/B11-1)*100</f>
        <v>#DIV/0!</v>
      </c>
      <c r="E11" s="150">
        <f>B11/B$23*100</f>
        <v>0</v>
      </c>
      <c r="F11" s="150">
        <f>C11/C$23*100</f>
        <v>3.450298453444899</v>
      </c>
      <c r="I11" s="464"/>
    </row>
    <row r="12" spans="1:9" ht="15">
      <c r="A12" s="180" t="s">
        <v>41</v>
      </c>
      <c r="B12" s="149">
        <v>5050.8200000000006</v>
      </c>
      <c r="C12" s="149">
        <v>40347.31</v>
      </c>
      <c r="D12" s="150">
        <f>(C12/B12-1)*100</f>
        <v>698.82692315307202</v>
      </c>
      <c r="E12" s="150">
        <f>B12/B$23*100</f>
        <v>4.9568188866338767</v>
      </c>
      <c r="F12" s="150">
        <f>C12/C$23*100</f>
        <v>13.973650898650508</v>
      </c>
      <c r="I12" s="464"/>
    </row>
    <row r="13" spans="1:9" ht="15">
      <c r="A13" s="180" t="s">
        <v>318</v>
      </c>
      <c r="B13" s="149">
        <v>28564.340000000004</v>
      </c>
      <c r="C13" s="149">
        <v>0</v>
      </c>
      <c r="D13" s="150">
        <f t="shared" ref="D13:D22" si="0">(C13/B13-1)*100</f>
        <v>-100</v>
      </c>
      <c r="E13" s="150">
        <f t="shared" ref="E13:F22" si="1">B13/B$23*100</f>
        <v>28.032727358375769</v>
      </c>
      <c r="F13" s="150">
        <f t="shared" si="1"/>
        <v>0</v>
      </c>
      <c r="I13" s="464"/>
    </row>
    <row r="14" spans="1:9" ht="15">
      <c r="A14" s="180" t="s">
        <v>263</v>
      </c>
      <c r="B14" s="149">
        <v>0</v>
      </c>
      <c r="C14" s="149">
        <v>2752.6</v>
      </c>
      <c r="D14" s="150" t="e">
        <f t="shared" si="0"/>
        <v>#DIV/0!</v>
      </c>
      <c r="E14" s="150">
        <f t="shared" si="1"/>
        <v>0</v>
      </c>
      <c r="F14" s="150">
        <f t="shared" si="1"/>
        <v>0.95331935297856019</v>
      </c>
      <c r="I14" s="464"/>
    </row>
    <row r="15" spans="1:9" ht="15">
      <c r="A15" s="181" t="s">
        <v>33</v>
      </c>
      <c r="B15" s="149">
        <v>3573.32</v>
      </c>
      <c r="C15" s="151">
        <v>0</v>
      </c>
      <c r="D15" s="150">
        <f t="shared" si="0"/>
        <v>-100</v>
      </c>
      <c r="E15" s="150">
        <f t="shared" si="1"/>
        <v>3.5068167275782076</v>
      </c>
      <c r="F15" s="150">
        <f t="shared" si="1"/>
        <v>0</v>
      </c>
      <c r="I15" s="464"/>
    </row>
    <row r="16" spans="1:9" ht="15">
      <c r="A16" s="180" t="s">
        <v>271</v>
      </c>
      <c r="B16" s="149">
        <v>1372.6</v>
      </c>
      <c r="C16" s="151">
        <v>0</v>
      </c>
      <c r="D16" s="150">
        <f t="shared" si="0"/>
        <v>-100</v>
      </c>
      <c r="E16" s="150">
        <f t="shared" si="1"/>
        <v>1.3470544592350662</v>
      </c>
      <c r="F16" s="150">
        <f t="shared" si="1"/>
        <v>0</v>
      </c>
      <c r="I16" s="464"/>
    </row>
    <row r="17" spans="1:9" s="63" customFormat="1" ht="15">
      <c r="A17" s="180" t="s">
        <v>314</v>
      </c>
      <c r="B17" s="149">
        <v>1586.8500000000001</v>
      </c>
      <c r="C17" s="149">
        <v>5238.6900000000005</v>
      </c>
      <c r="D17" s="150">
        <f t="shared" si="0"/>
        <v>230.13139238113243</v>
      </c>
      <c r="E17" s="150">
        <f t="shared" si="1"/>
        <v>1.5573170396598901</v>
      </c>
      <c r="F17" s="150">
        <f t="shared" si="1"/>
        <v>1.8143371943817679</v>
      </c>
      <c r="I17" s="464"/>
    </row>
    <row r="18" spans="1:9" ht="15">
      <c r="A18" s="180" t="s">
        <v>306</v>
      </c>
      <c r="B18" s="149">
        <v>10946.75</v>
      </c>
      <c r="C18" s="151">
        <v>140589</v>
      </c>
      <c r="D18" s="150">
        <f t="shared" si="0"/>
        <v>1184.2989928517595</v>
      </c>
      <c r="E18" s="150">
        <f t="shared" si="1"/>
        <v>10.743019380468791</v>
      </c>
      <c r="F18" s="150">
        <f t="shared" si="1"/>
        <v>48.690770368343671</v>
      </c>
      <c r="I18" s="464"/>
    </row>
    <row r="19" spans="1:9" ht="15">
      <c r="A19" s="180" t="s">
        <v>272</v>
      </c>
      <c r="B19" s="149">
        <v>15052.190000000002</v>
      </c>
      <c r="C19" s="151">
        <v>12384.73</v>
      </c>
      <c r="D19" s="150">
        <f t="shared" si="0"/>
        <v>-17.721407981164216</v>
      </c>
      <c r="E19" s="150">
        <f t="shared" si="1"/>
        <v>14.772052790873872</v>
      </c>
      <c r="F19" s="150">
        <f t="shared" si="1"/>
        <v>4.2892548101482824</v>
      </c>
      <c r="I19" s="464"/>
    </row>
    <row r="20" spans="1:9" ht="15">
      <c r="A20" s="180" t="s">
        <v>264</v>
      </c>
      <c r="B20" s="149">
        <v>19565.849999999999</v>
      </c>
      <c r="C20" s="151">
        <v>1638.58</v>
      </c>
      <c r="D20" s="150">
        <f t="shared" si="0"/>
        <v>-91.625306337317312</v>
      </c>
      <c r="E20" s="150">
        <f t="shared" si="1"/>
        <v>19.201708794422569</v>
      </c>
      <c r="F20" s="150">
        <f t="shared" si="1"/>
        <v>0.56749619465363987</v>
      </c>
      <c r="I20" s="464"/>
    </row>
    <row r="21" spans="1:9" ht="17.25" customHeight="1">
      <c r="A21" s="180" t="s">
        <v>265</v>
      </c>
      <c r="B21" s="149">
        <v>8635.89</v>
      </c>
      <c r="C21" s="149">
        <v>16652.78</v>
      </c>
      <c r="D21" s="150">
        <f t="shared" si="0"/>
        <v>92.832238483815786</v>
      </c>
      <c r="E21" s="150">
        <f t="shared" si="1"/>
        <v>8.4751669342587181</v>
      </c>
      <c r="F21" s="150">
        <f t="shared" si="1"/>
        <v>5.7674262351574166</v>
      </c>
      <c r="I21" s="464"/>
    </row>
    <row r="22" spans="1:9" ht="17.25" customHeight="1" thickBot="1">
      <c r="A22" s="238" t="s">
        <v>266</v>
      </c>
      <c r="B22" s="168">
        <v>7547.79</v>
      </c>
      <c r="C22" s="168">
        <v>59172.47</v>
      </c>
      <c r="D22" s="239">
        <f t="shared" si="0"/>
        <v>683.97080469912385</v>
      </c>
      <c r="E22" s="239">
        <f t="shared" si="1"/>
        <v>7.4073176284932538</v>
      </c>
      <c r="F22" s="239">
        <f t="shared" si="1"/>
        <v>20.493446492241247</v>
      </c>
      <c r="I22" s="464"/>
    </row>
    <row r="23" spans="1:9" ht="15" thickBot="1">
      <c r="A23" s="359" t="s">
        <v>8</v>
      </c>
      <c r="B23" s="384">
        <f>SUM(B11:B22)</f>
        <v>101896.4</v>
      </c>
      <c r="C23" s="384">
        <f>SUM(C11:C22)</f>
        <v>288738.5</v>
      </c>
      <c r="D23" s="389">
        <f>(C23/B23-1)*100</f>
        <v>183.36477049238246</v>
      </c>
      <c r="E23" s="389">
        <f>SUM(E11:E22)</f>
        <v>100.00000000000003</v>
      </c>
      <c r="F23" s="369">
        <f>SUM(F11:F22)</f>
        <v>99.999999999999986</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K29" sqref="K29"/>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46" t="s">
        <v>242</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3" t="s">
        <v>243</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48" t="s">
        <v>11</v>
      </c>
      <c r="F5" s="549"/>
    </row>
    <row r="6" spans="1:45" ht="12" customHeight="1">
      <c r="A6" s="313" t="s">
        <v>270</v>
      </c>
      <c r="B6" s="552" t="s">
        <v>261</v>
      </c>
      <c r="C6" s="553"/>
      <c r="D6" s="315" t="s">
        <v>13</v>
      </c>
      <c r="E6" s="548" t="s">
        <v>13</v>
      </c>
      <c r="F6" s="549"/>
    </row>
    <row r="7" spans="1:45" ht="12" customHeight="1">
      <c r="A7" s="366" t="s">
        <v>34</v>
      </c>
      <c r="B7" s="554" t="s">
        <v>262</v>
      </c>
      <c r="C7" s="555"/>
      <c r="D7" s="306" t="s">
        <v>50</v>
      </c>
      <c r="E7" s="544" t="s">
        <v>17</v>
      </c>
      <c r="F7" s="545"/>
    </row>
    <row r="8" spans="1:45" ht="12" customHeight="1">
      <c r="A8" s="306"/>
      <c r="B8" s="303"/>
      <c r="C8" s="334"/>
      <c r="D8" s="306" t="s">
        <v>18</v>
      </c>
      <c r="E8" s="544" t="s">
        <v>18</v>
      </c>
      <c r="F8" s="545"/>
    </row>
    <row r="9" spans="1:45" ht="12.75" thickBot="1">
      <c r="A9" s="65" t="str">
        <f>' F4'!A10</f>
        <v>Janar - Shtator / January - September</v>
      </c>
      <c r="B9" s="66">
        <v>2021</v>
      </c>
      <c r="C9" s="224">
        <v>2022</v>
      </c>
      <c r="D9" s="66" t="s">
        <v>473</v>
      </c>
      <c r="E9" s="66">
        <v>2021</v>
      </c>
      <c r="F9" s="224">
        <v>2022</v>
      </c>
    </row>
    <row r="10" spans="1:45" ht="15.75" thickBot="1">
      <c r="A10" s="540" t="s">
        <v>343</v>
      </c>
      <c r="B10" s="540"/>
      <c r="C10" s="540"/>
      <c r="D10" s="540"/>
      <c r="E10" s="540"/>
      <c r="F10" s="540"/>
    </row>
    <row r="11" spans="1:45" ht="15">
      <c r="A11" s="179" t="s">
        <v>319</v>
      </c>
      <c r="B11" s="151">
        <v>80722.460000000006</v>
      </c>
      <c r="C11" s="151">
        <v>101946.28</v>
      </c>
      <c r="D11" s="150">
        <f>(C11/B11-1)*100</f>
        <v>26.292335491262264</v>
      </c>
      <c r="E11" s="150">
        <f>B11/B$23*100</f>
        <v>2.2956634424707358</v>
      </c>
      <c r="F11" s="150">
        <f>C11/C$23*100</f>
        <v>2.6767943772611056</v>
      </c>
      <c r="I11" s="441"/>
    </row>
    <row r="12" spans="1:45" ht="15">
      <c r="A12" s="180" t="s">
        <v>41</v>
      </c>
      <c r="B12" s="149">
        <v>232150.39</v>
      </c>
      <c r="C12" s="149">
        <v>508671.47999999992</v>
      </c>
      <c r="D12" s="150">
        <f>(C12/B12-1)*100</f>
        <v>119.11291210839656</v>
      </c>
      <c r="E12" s="150">
        <f>B12/B$23*100</f>
        <v>6.6021174711266717</v>
      </c>
      <c r="F12" s="150">
        <f>C12/C$23*100</f>
        <v>13.356141661442525</v>
      </c>
      <c r="I12" s="441"/>
    </row>
    <row r="13" spans="1:45" ht="15">
      <c r="A13" s="180" t="s">
        <v>317</v>
      </c>
      <c r="B13" s="149">
        <v>67308.549999999988</v>
      </c>
      <c r="C13" s="149">
        <v>70196.149999999994</v>
      </c>
      <c r="D13" s="150">
        <f t="shared" ref="D13:D22" si="0">(C13/B13-1)*100</f>
        <v>4.2900939033748475</v>
      </c>
      <c r="E13" s="150">
        <f t="shared" ref="E13:F22" si="1">B13/B$23*100</f>
        <v>1.9141856876105312</v>
      </c>
      <c r="F13" s="150">
        <f t="shared" si="1"/>
        <v>1.8431340469252742</v>
      </c>
      <c r="I13" s="441"/>
    </row>
    <row r="14" spans="1:45" ht="15">
      <c r="A14" s="180" t="s">
        <v>263</v>
      </c>
      <c r="B14" s="149">
        <v>568790.77</v>
      </c>
      <c r="C14" s="149">
        <v>573412.01</v>
      </c>
      <c r="D14" s="150">
        <f t="shared" si="0"/>
        <v>0.81246747376015893</v>
      </c>
      <c r="E14" s="150">
        <f t="shared" si="1"/>
        <v>16.175822405607811</v>
      </c>
      <c r="F14" s="150">
        <f t="shared" si="1"/>
        <v>15.056027980834505</v>
      </c>
      <c r="I14" s="441"/>
    </row>
    <row r="15" spans="1:45" ht="15">
      <c r="A15" s="181" t="s">
        <v>33</v>
      </c>
      <c r="B15" s="149">
        <v>0</v>
      </c>
      <c r="C15" s="149">
        <v>0</v>
      </c>
      <c r="D15" s="150" t="e">
        <f t="shared" si="0"/>
        <v>#DIV/0!</v>
      </c>
      <c r="E15" s="150">
        <f t="shared" si="1"/>
        <v>0</v>
      </c>
      <c r="F15" s="150">
        <f t="shared" si="1"/>
        <v>0</v>
      </c>
      <c r="I15" s="441"/>
    </row>
    <row r="16" spans="1:45" ht="15">
      <c r="A16" s="180" t="s">
        <v>271</v>
      </c>
      <c r="B16" s="149">
        <v>14406.470000000001</v>
      </c>
      <c r="C16" s="149">
        <v>0</v>
      </c>
      <c r="D16" s="150">
        <f t="shared" si="0"/>
        <v>-100</v>
      </c>
      <c r="E16" s="150">
        <f t="shared" si="1"/>
        <v>0.4097051367618304</v>
      </c>
      <c r="F16" s="150">
        <f t="shared" si="1"/>
        <v>0</v>
      </c>
      <c r="I16" s="441"/>
    </row>
    <row r="17" spans="1:9" ht="15">
      <c r="A17" s="180" t="s">
        <v>314</v>
      </c>
      <c r="B17" s="149">
        <v>115801.51000000001</v>
      </c>
      <c r="C17" s="149">
        <v>147206.07</v>
      </c>
      <c r="D17" s="150">
        <f t="shared" si="0"/>
        <v>27.119300948666393</v>
      </c>
      <c r="E17" s="150">
        <f t="shared" si="1"/>
        <v>3.2932754166549101</v>
      </c>
      <c r="F17" s="150">
        <f t="shared" si="1"/>
        <v>3.865176644745691</v>
      </c>
      <c r="I17" s="441"/>
    </row>
    <row r="18" spans="1:9" ht="15">
      <c r="A18" s="180" t="s">
        <v>306</v>
      </c>
      <c r="B18" s="149">
        <v>261062.61</v>
      </c>
      <c r="C18" s="149">
        <v>437592.69999999995</v>
      </c>
      <c r="D18" s="150">
        <f t="shared" si="0"/>
        <v>67.619828821905983</v>
      </c>
      <c r="E18" s="150">
        <f t="shared" si="1"/>
        <v>7.4243511653757217</v>
      </c>
      <c r="F18" s="150">
        <f t="shared" si="1"/>
        <v>11.489832477364606</v>
      </c>
      <c r="I18" s="441"/>
    </row>
    <row r="19" spans="1:9" ht="15">
      <c r="A19" s="180" t="s">
        <v>272</v>
      </c>
      <c r="B19" s="149">
        <v>1169754.8599999999</v>
      </c>
      <c r="C19" s="149">
        <v>1226490.8700000001</v>
      </c>
      <c r="D19" s="150">
        <f t="shared" si="0"/>
        <v>4.8502478544949268</v>
      </c>
      <c r="E19" s="150">
        <f t="shared" si="1"/>
        <v>33.266620823429726</v>
      </c>
      <c r="F19" s="150">
        <f t="shared" si="1"/>
        <v>32.203861333420718</v>
      </c>
      <c r="I19" s="441"/>
    </row>
    <row r="20" spans="1:9" ht="15">
      <c r="A20" s="180" t="s">
        <v>264</v>
      </c>
      <c r="B20" s="149">
        <v>93588.46</v>
      </c>
      <c r="C20" s="149">
        <v>94494.61</v>
      </c>
      <c r="D20" s="150">
        <f t="shared" si="0"/>
        <v>0.96822834781125078</v>
      </c>
      <c r="E20" s="150">
        <f t="shared" si="1"/>
        <v>2.6615592024714649</v>
      </c>
      <c r="F20" s="150">
        <f t="shared" si="1"/>
        <v>2.4811365429859831</v>
      </c>
      <c r="I20" s="441"/>
    </row>
    <row r="21" spans="1:9" ht="15">
      <c r="A21" s="180" t="s">
        <v>265</v>
      </c>
      <c r="B21" s="149">
        <v>758028.7699999999</v>
      </c>
      <c r="C21" s="149">
        <v>443849.62000000005</v>
      </c>
      <c r="D21" s="150">
        <f t="shared" si="0"/>
        <v>-41.446863553740833</v>
      </c>
      <c r="E21" s="150">
        <f t="shared" si="1"/>
        <v>21.557555798349767</v>
      </c>
      <c r="F21" s="150">
        <f t="shared" si="1"/>
        <v>11.654119867497652</v>
      </c>
      <c r="I21" s="441"/>
    </row>
    <row r="22" spans="1:9" ht="15.75" thickBot="1">
      <c r="A22" s="238" t="s">
        <v>266</v>
      </c>
      <c r="B22" s="237">
        <v>154687.16999999998</v>
      </c>
      <c r="C22" s="237">
        <v>204661.36</v>
      </c>
      <c r="D22" s="239">
        <f t="shared" si="0"/>
        <v>32.306615991487853</v>
      </c>
      <c r="E22" s="239">
        <f t="shared" si="1"/>
        <v>4.3991434501408389</v>
      </c>
      <c r="F22" s="239">
        <f t="shared" si="1"/>
        <v>5.3737750675219429</v>
      </c>
      <c r="I22" s="441"/>
    </row>
    <row r="23" spans="1:9" ht="15" thickBot="1">
      <c r="A23" s="359" t="s">
        <v>8</v>
      </c>
      <c r="B23" s="384">
        <f>SUM(B11:B22)</f>
        <v>3516302.0199999996</v>
      </c>
      <c r="C23" s="384">
        <f>SUM(C11:C22)</f>
        <v>3808521.15</v>
      </c>
      <c r="D23" s="389">
        <f>(C23/B23-1)*100</f>
        <v>8.3104104351082064</v>
      </c>
      <c r="E23" s="389">
        <f>SUM(E11:E22)</f>
        <v>100.00000000000001</v>
      </c>
      <c r="F23" s="369">
        <f>SUM(F11:F22)</f>
        <v>100.00000000000001</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I35" sqref="I35"/>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46" t="s">
        <v>247</v>
      </c>
      <c r="B2" s="546"/>
      <c r="C2" s="546"/>
      <c r="D2" s="546"/>
      <c r="E2" s="546"/>
      <c r="F2" s="546"/>
    </row>
    <row r="3" spans="1:9" ht="15.75">
      <c r="A3" s="543" t="s">
        <v>248</v>
      </c>
      <c r="B3" s="543"/>
      <c r="C3" s="543"/>
      <c r="D3" s="543"/>
      <c r="E3" s="543"/>
      <c r="F3" s="543"/>
    </row>
    <row r="5" spans="1:9">
      <c r="A5" s="315"/>
      <c r="B5" s="303"/>
      <c r="C5" s="334"/>
      <c r="D5" s="315" t="s">
        <v>49</v>
      </c>
      <c r="E5" s="548" t="s">
        <v>11</v>
      </c>
      <c r="F5" s="549"/>
    </row>
    <row r="6" spans="1:9" ht="14.25">
      <c r="A6" s="313" t="s">
        <v>270</v>
      </c>
      <c r="B6" s="552" t="s">
        <v>261</v>
      </c>
      <c r="C6" s="553"/>
      <c r="D6" s="315" t="s">
        <v>13</v>
      </c>
      <c r="E6" s="548" t="s">
        <v>13</v>
      </c>
      <c r="F6" s="549"/>
    </row>
    <row r="7" spans="1:9" ht="15">
      <c r="A7" s="366" t="s">
        <v>34</v>
      </c>
      <c r="B7" s="554" t="s">
        <v>262</v>
      </c>
      <c r="C7" s="555"/>
      <c r="D7" s="306" t="s">
        <v>50</v>
      </c>
      <c r="E7" s="544" t="s">
        <v>17</v>
      </c>
      <c r="F7" s="545"/>
    </row>
    <row r="8" spans="1:9">
      <c r="A8" s="306"/>
      <c r="B8" s="303"/>
      <c r="C8" s="334"/>
      <c r="D8" s="306" t="s">
        <v>18</v>
      </c>
      <c r="E8" s="544" t="s">
        <v>18</v>
      </c>
      <c r="F8" s="545"/>
    </row>
    <row r="9" spans="1:9" ht="13.5" thickBot="1">
      <c r="A9" s="65" t="str">
        <f>' F4'!A10</f>
        <v>Janar - Shtator / January - September</v>
      </c>
      <c r="B9" s="66">
        <v>2021</v>
      </c>
      <c r="C9" s="224">
        <v>2022</v>
      </c>
      <c r="D9" s="66" t="s">
        <v>473</v>
      </c>
      <c r="E9" s="66">
        <v>2021</v>
      </c>
      <c r="F9" s="224">
        <v>2022</v>
      </c>
    </row>
    <row r="10" spans="1:9" ht="15.75" thickBot="1">
      <c r="A10" s="540" t="s">
        <v>326</v>
      </c>
      <c r="B10" s="540"/>
      <c r="C10" s="540"/>
      <c r="D10" s="540"/>
      <c r="E10" s="540"/>
      <c r="F10" s="540"/>
    </row>
    <row r="11" spans="1:9" ht="15">
      <c r="A11" s="179" t="s">
        <v>319</v>
      </c>
      <c r="B11" s="151">
        <v>41218.1</v>
      </c>
      <c r="C11" s="149">
        <v>4385</v>
      </c>
      <c r="D11" s="150">
        <f>(C11/B11-1)*100</f>
        <v>-89.361469839706345</v>
      </c>
      <c r="E11" s="150">
        <f>B11/B$23*100</f>
        <v>1.3461133913032663</v>
      </c>
      <c r="F11" s="150">
        <f>C11/C$23*100</f>
        <v>0.22993378960831728</v>
      </c>
      <c r="I11" s="464"/>
    </row>
    <row r="12" spans="1:9" ht="15">
      <c r="A12" s="180" t="s">
        <v>41</v>
      </c>
      <c r="B12" s="151">
        <v>27051.99</v>
      </c>
      <c r="C12" s="151">
        <v>16189.7</v>
      </c>
      <c r="D12" s="150">
        <f>(C12/B12-1)*100</f>
        <v>-40.153386127970627</v>
      </c>
      <c r="E12" s="150">
        <f>B12/B$23*100</f>
        <v>0.88347221246010987</v>
      </c>
      <c r="F12" s="150">
        <f>C12/C$23*100</f>
        <v>0.84893023343712071</v>
      </c>
      <c r="I12" s="464"/>
    </row>
    <row r="13" spans="1:9" ht="15">
      <c r="A13" s="180" t="s">
        <v>317</v>
      </c>
      <c r="B13" s="149">
        <v>5171</v>
      </c>
      <c r="C13" s="149">
        <v>21000</v>
      </c>
      <c r="D13" s="150">
        <f t="shared" ref="D13:D22" si="0">(C13/B13-1)*100</f>
        <v>306.11100367433767</v>
      </c>
      <c r="E13" s="150">
        <f t="shared" ref="E13:F22" si="1">B13/B$23*100</f>
        <v>0.1688761089528433</v>
      </c>
      <c r="F13" s="150">
        <f t="shared" si="1"/>
        <v>1.1011652409976425</v>
      </c>
      <c r="I13" s="464"/>
    </row>
    <row r="14" spans="1:9" ht="15">
      <c r="A14" s="180" t="s">
        <v>263</v>
      </c>
      <c r="B14" s="149">
        <v>643849.22</v>
      </c>
      <c r="C14" s="149">
        <v>120355.79</v>
      </c>
      <c r="D14" s="150">
        <f t="shared" si="0"/>
        <v>-81.306836094326556</v>
      </c>
      <c r="E14" s="150">
        <f t="shared" si="1"/>
        <v>21.027025918762941</v>
      </c>
      <c r="F14" s="150">
        <f t="shared" si="1"/>
        <v>6.3110291667053158</v>
      </c>
      <c r="I14" s="464"/>
    </row>
    <row r="15" spans="1:9" ht="15">
      <c r="A15" s="181" t="s">
        <v>33</v>
      </c>
      <c r="B15" s="149">
        <v>181.75</v>
      </c>
      <c r="C15" s="149">
        <v>0</v>
      </c>
      <c r="D15" s="150">
        <f t="shared" si="0"/>
        <v>-100</v>
      </c>
      <c r="E15" s="150">
        <f t="shared" si="1"/>
        <v>5.9356474187157744E-3</v>
      </c>
      <c r="F15" s="150">
        <f t="shared" si="1"/>
        <v>0</v>
      </c>
      <c r="I15" s="464"/>
    </row>
    <row r="16" spans="1:9" ht="15">
      <c r="A16" s="180" t="s">
        <v>271</v>
      </c>
      <c r="B16" s="149">
        <v>6651.2</v>
      </c>
      <c r="C16" s="149">
        <v>39053</v>
      </c>
      <c r="D16" s="150">
        <f t="shared" si="0"/>
        <v>487.1572047149387</v>
      </c>
      <c r="E16" s="150">
        <f t="shared" si="1"/>
        <v>0.21721693596347927</v>
      </c>
      <c r="F16" s="150">
        <f t="shared" si="1"/>
        <v>2.0478002931752828</v>
      </c>
      <c r="I16" s="464"/>
    </row>
    <row r="17" spans="1:9" s="63" customFormat="1" ht="15">
      <c r="A17" s="180" t="s">
        <v>314</v>
      </c>
      <c r="B17" s="149">
        <v>42131.99</v>
      </c>
      <c r="C17" s="149">
        <v>565783.59</v>
      </c>
      <c r="D17" s="150">
        <f t="shared" si="0"/>
        <v>1242.8836140899114</v>
      </c>
      <c r="E17" s="150">
        <f t="shared" si="1"/>
        <v>1.3759594920982603</v>
      </c>
      <c r="F17" s="150">
        <f t="shared" si="1"/>
        <v>29.667677296898159</v>
      </c>
      <c r="I17" s="464"/>
    </row>
    <row r="18" spans="1:9" ht="15">
      <c r="A18" s="180" t="s">
        <v>306</v>
      </c>
      <c r="B18" s="149">
        <v>1686348.5</v>
      </c>
      <c r="C18" s="149">
        <v>29872</v>
      </c>
      <c r="D18" s="150">
        <f t="shared" si="0"/>
        <v>-98.228598655615968</v>
      </c>
      <c r="E18" s="150">
        <f t="shared" si="1"/>
        <v>55.073288148997079</v>
      </c>
      <c r="F18" s="150">
        <f t="shared" si="1"/>
        <v>1.5663813370991226</v>
      </c>
      <c r="I18" s="464"/>
    </row>
    <row r="19" spans="1:9" ht="15">
      <c r="A19" s="180" t="s">
        <v>272</v>
      </c>
      <c r="B19" s="149">
        <v>431557.17000000004</v>
      </c>
      <c r="C19" s="149">
        <v>364759.28</v>
      </c>
      <c r="D19" s="150">
        <f t="shared" si="0"/>
        <v>-15.478340911355959</v>
      </c>
      <c r="E19" s="150">
        <f t="shared" si="1"/>
        <v>14.09392683432619</v>
      </c>
      <c r="F19" s="150">
        <f t="shared" si="1"/>
        <v>19.126678117491743</v>
      </c>
      <c r="I19" s="464"/>
    </row>
    <row r="20" spans="1:9" ht="15">
      <c r="A20" s="180" t="s">
        <v>264</v>
      </c>
      <c r="B20" s="149">
        <v>12415.7</v>
      </c>
      <c r="C20" s="149">
        <v>8212.0499999999993</v>
      </c>
      <c r="D20" s="150">
        <f t="shared" si="0"/>
        <v>-33.857535217506872</v>
      </c>
      <c r="E20" s="150">
        <f t="shared" si="1"/>
        <v>0.40547575051746598</v>
      </c>
      <c r="F20" s="150">
        <f t="shared" si="1"/>
        <v>0.43061066749212806</v>
      </c>
      <c r="I20" s="464"/>
    </row>
    <row r="21" spans="1:9" ht="15">
      <c r="A21" s="180" t="s">
        <v>265</v>
      </c>
      <c r="B21" s="149">
        <v>54798.76</v>
      </c>
      <c r="C21" s="149">
        <v>29379.08</v>
      </c>
      <c r="D21" s="150">
        <f t="shared" si="0"/>
        <v>-46.38732701250904</v>
      </c>
      <c r="E21" s="150">
        <f t="shared" si="1"/>
        <v>1.7896347639220096</v>
      </c>
      <c r="F21" s="150">
        <f t="shared" si="1"/>
        <v>1.5405343670709057</v>
      </c>
      <c r="I21" s="464"/>
    </row>
    <row r="22" spans="1:9" ht="15" customHeight="1" thickBot="1">
      <c r="A22" s="238" t="s">
        <v>266</v>
      </c>
      <c r="B22" s="168">
        <v>110632.64</v>
      </c>
      <c r="C22" s="168">
        <v>708081.24</v>
      </c>
      <c r="D22" s="150">
        <f t="shared" si="0"/>
        <v>540.02923549505817</v>
      </c>
      <c r="E22" s="239">
        <f t="shared" si="1"/>
        <v>3.6130747952776425</v>
      </c>
      <c r="F22" s="239">
        <f t="shared" si="1"/>
        <v>37.129259490024261</v>
      </c>
      <c r="I22" s="464"/>
    </row>
    <row r="23" spans="1:9" ht="15" thickBot="1">
      <c r="A23" s="359" t="s">
        <v>8</v>
      </c>
      <c r="B23" s="384">
        <f>SUM(B11:B22)</f>
        <v>3062008.02</v>
      </c>
      <c r="C23" s="384">
        <f>SUM(C11:C22)</f>
        <v>1907070.73</v>
      </c>
      <c r="D23" s="389">
        <f>(C23/B23-1)*100</f>
        <v>-37.718297354426923</v>
      </c>
      <c r="E23" s="389">
        <f>SUM(E11:E22)</f>
        <v>100</v>
      </c>
      <c r="F23" s="369">
        <f>SUM(F11:F22)</f>
        <v>100</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J23" sqref="J23"/>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46" t="s">
        <v>195</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3" t="s">
        <v>196</v>
      </c>
      <c r="B3" s="543"/>
      <c r="C3" s="543"/>
      <c r="D3" s="543"/>
      <c r="E3" s="543"/>
      <c r="F3" s="54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48" t="s">
        <v>11</v>
      </c>
      <c r="F5" s="549"/>
    </row>
    <row r="6" spans="1:47" ht="12" customHeight="1">
      <c r="A6" s="313" t="s">
        <v>270</v>
      </c>
      <c r="B6" s="552" t="s">
        <v>261</v>
      </c>
      <c r="C6" s="553"/>
      <c r="D6" s="315" t="s">
        <v>13</v>
      </c>
      <c r="E6" s="548" t="s">
        <v>13</v>
      </c>
      <c r="F6" s="549"/>
    </row>
    <row r="7" spans="1:47" ht="12" customHeight="1">
      <c r="A7" s="366" t="s">
        <v>34</v>
      </c>
      <c r="B7" s="554" t="s">
        <v>262</v>
      </c>
      <c r="C7" s="555"/>
      <c r="D7" s="306" t="s">
        <v>50</v>
      </c>
      <c r="E7" s="544" t="s">
        <v>17</v>
      </c>
      <c r="F7" s="545"/>
    </row>
    <row r="8" spans="1:47" ht="12" customHeight="1">
      <c r="A8" s="306"/>
      <c r="B8" s="303"/>
      <c r="C8" s="334"/>
      <c r="D8" s="306" t="s">
        <v>18</v>
      </c>
      <c r="E8" s="544" t="s">
        <v>18</v>
      </c>
      <c r="F8" s="545"/>
    </row>
    <row r="9" spans="1:47" ht="12.75" thickBot="1">
      <c r="A9" s="65" t="str">
        <f>' F4'!A10</f>
        <v>Janar - Shtator / January - September</v>
      </c>
      <c r="B9" s="66">
        <v>2021</v>
      </c>
      <c r="C9" s="224">
        <v>2022</v>
      </c>
      <c r="D9" s="66" t="s">
        <v>473</v>
      </c>
      <c r="E9" s="66">
        <v>2021</v>
      </c>
      <c r="F9" s="224">
        <v>2022</v>
      </c>
    </row>
    <row r="10" spans="1:47" ht="15.75" thickBot="1">
      <c r="A10" s="540" t="s">
        <v>330</v>
      </c>
      <c r="B10" s="540"/>
      <c r="C10" s="540"/>
      <c r="D10" s="540"/>
      <c r="E10" s="540"/>
      <c r="F10" s="540"/>
    </row>
    <row r="11" spans="1:47" ht="15" customHeight="1">
      <c r="A11" s="179" t="s">
        <v>319</v>
      </c>
      <c r="B11" s="149">
        <v>269695</v>
      </c>
      <c r="C11" s="149">
        <v>719290.87</v>
      </c>
      <c r="D11" s="150">
        <f>(C11/B11-1)*100</f>
        <v>166.70530413986171</v>
      </c>
      <c r="E11" s="150">
        <f>B11/B$23*100</f>
        <v>1.6987379067310329</v>
      </c>
      <c r="F11" s="150">
        <f>C11/C$23*100</f>
        <v>3.5509903318887077</v>
      </c>
      <c r="I11" s="441"/>
    </row>
    <row r="12" spans="1:47" ht="15">
      <c r="A12" s="180" t="s">
        <v>41</v>
      </c>
      <c r="B12" s="149">
        <v>2091490.19</v>
      </c>
      <c r="C12" s="149">
        <v>2912912.22</v>
      </c>
      <c r="D12" s="150">
        <f>(C12/B12-1)*100</f>
        <v>39.27448638905642</v>
      </c>
      <c r="E12" s="150">
        <f>B12/B$23*100</f>
        <v>13.173746889297503</v>
      </c>
      <c r="F12" s="150">
        <f>C12/C$23*100</f>
        <v>14.380445466881115</v>
      </c>
      <c r="I12" s="441"/>
    </row>
    <row r="13" spans="1:47" ht="15">
      <c r="A13" s="180" t="s">
        <v>317</v>
      </c>
      <c r="B13" s="149">
        <v>1009970.29</v>
      </c>
      <c r="C13" s="149">
        <v>1997313.7000000002</v>
      </c>
      <c r="D13" s="150">
        <f t="shared" ref="D13:D22" si="0">(C13/B13-1)*100</f>
        <v>97.759648949673576</v>
      </c>
      <c r="E13" s="150">
        <f t="shared" ref="E13:F22" si="1">B13/B$23*100</f>
        <v>6.3615373525468923</v>
      </c>
      <c r="F13" s="150">
        <f t="shared" si="1"/>
        <v>9.8603248480671848</v>
      </c>
      <c r="I13" s="441"/>
    </row>
    <row r="14" spans="1:47" ht="15">
      <c r="A14" s="180" t="s">
        <v>263</v>
      </c>
      <c r="B14" s="149">
        <v>3885603.2199999997</v>
      </c>
      <c r="C14" s="149">
        <v>5068252.66</v>
      </c>
      <c r="D14" s="150">
        <f t="shared" si="0"/>
        <v>30.436701151385193</v>
      </c>
      <c r="E14" s="150">
        <f t="shared" si="1"/>
        <v>24.474393223197168</v>
      </c>
      <c r="F14" s="150">
        <f t="shared" si="1"/>
        <v>25.020915662712678</v>
      </c>
      <c r="I14" s="441"/>
    </row>
    <row r="15" spans="1:47" ht="15">
      <c r="A15" s="181" t="s">
        <v>33</v>
      </c>
      <c r="B15" s="149">
        <v>0</v>
      </c>
      <c r="C15" s="149">
        <v>0</v>
      </c>
      <c r="D15" s="150" t="e">
        <f t="shared" si="0"/>
        <v>#DIV/0!</v>
      </c>
      <c r="E15" s="150">
        <f t="shared" si="1"/>
        <v>0</v>
      </c>
      <c r="F15" s="150">
        <f t="shared" si="1"/>
        <v>0</v>
      </c>
      <c r="I15" s="441"/>
    </row>
    <row r="16" spans="1:47" ht="15">
      <c r="A16" s="180" t="s">
        <v>271</v>
      </c>
      <c r="B16" s="149">
        <v>609561.33829999994</v>
      </c>
      <c r="C16" s="149">
        <v>-1089.43</v>
      </c>
      <c r="D16" s="150">
        <f t="shared" si="0"/>
        <v>-100.17872360524673</v>
      </c>
      <c r="E16" s="150">
        <f t="shared" si="1"/>
        <v>3.8394666265518782</v>
      </c>
      <c r="F16" s="150">
        <f t="shared" si="1"/>
        <v>-5.3782907007696558E-3</v>
      </c>
      <c r="I16" s="441"/>
    </row>
    <row r="17" spans="1:9" ht="15">
      <c r="A17" s="180" t="s">
        <v>314</v>
      </c>
      <c r="B17" s="149">
        <v>1535027.53</v>
      </c>
      <c r="C17" s="149">
        <v>765448.70000000193</v>
      </c>
      <c r="D17" s="150">
        <f t="shared" si="0"/>
        <v>-50.134529509056946</v>
      </c>
      <c r="E17" s="150">
        <f t="shared" si="1"/>
        <v>9.6687348786099392</v>
      </c>
      <c r="F17" s="150">
        <f t="shared" si="1"/>
        <v>3.7788619967563148</v>
      </c>
      <c r="I17" s="441"/>
    </row>
    <row r="18" spans="1:9" ht="15">
      <c r="A18" s="180" t="s">
        <v>306</v>
      </c>
      <c r="B18" s="149">
        <v>2057606.51</v>
      </c>
      <c r="C18" s="149">
        <v>3374100.7899999986</v>
      </c>
      <c r="D18" s="150">
        <f t="shared" si="0"/>
        <v>63.981829062156237</v>
      </c>
      <c r="E18" s="150">
        <f t="shared" si="1"/>
        <v>12.960322496425761</v>
      </c>
      <c r="F18" s="150">
        <f t="shared" si="1"/>
        <v>16.657238099112874</v>
      </c>
      <c r="I18" s="441"/>
    </row>
    <row r="19" spans="1:9" ht="15">
      <c r="A19" s="180" t="s">
        <v>272</v>
      </c>
      <c r="B19" s="149">
        <v>2157467.4700000021</v>
      </c>
      <c r="C19" s="149">
        <v>2681376.27</v>
      </c>
      <c r="D19" s="150">
        <f t="shared" si="0"/>
        <v>24.28350866397988</v>
      </c>
      <c r="E19" s="150">
        <f t="shared" si="1"/>
        <v>13.589320431702854</v>
      </c>
      <c r="F19" s="150">
        <f t="shared" si="1"/>
        <v>13.237400345323175</v>
      </c>
      <c r="I19" s="441"/>
    </row>
    <row r="20" spans="1:9" ht="15">
      <c r="A20" s="180" t="s">
        <v>264</v>
      </c>
      <c r="B20" s="149">
        <v>66435.66</v>
      </c>
      <c r="C20" s="149">
        <v>50785.53</v>
      </c>
      <c r="D20" s="150">
        <f t="shared" si="0"/>
        <v>-23.55682174302175</v>
      </c>
      <c r="E20" s="150">
        <f t="shared" si="1"/>
        <v>0.41846075752496198</v>
      </c>
      <c r="F20" s="150">
        <f t="shared" si="1"/>
        <v>0.25071766311985016</v>
      </c>
      <c r="I20" s="441"/>
    </row>
    <row r="21" spans="1:9" ht="15">
      <c r="A21" s="180" t="s">
        <v>265</v>
      </c>
      <c r="B21" s="149">
        <v>1531847.3100000229</v>
      </c>
      <c r="C21" s="149">
        <v>1706414.399999981</v>
      </c>
      <c r="D21" s="150">
        <f t="shared" si="0"/>
        <v>11.395854460191313</v>
      </c>
      <c r="E21" s="150">
        <f t="shared" si="1"/>
        <v>9.6487035088563093</v>
      </c>
      <c r="F21" s="150">
        <f t="shared" si="1"/>
        <v>8.4242151392740503</v>
      </c>
      <c r="I21" s="441"/>
    </row>
    <row r="22" spans="1:9" ht="15.75" thickBot="1">
      <c r="A22" s="238" t="s">
        <v>266</v>
      </c>
      <c r="B22" s="237">
        <v>661493.86</v>
      </c>
      <c r="C22" s="237">
        <v>981258.16999999981</v>
      </c>
      <c r="D22" s="239">
        <f t="shared" si="0"/>
        <v>48.339724574314232</v>
      </c>
      <c r="E22" s="239">
        <f t="shared" si="1"/>
        <v>4.1665759285557051</v>
      </c>
      <c r="F22" s="239">
        <f t="shared" si="1"/>
        <v>4.8442687375648257</v>
      </c>
      <c r="I22" s="441"/>
    </row>
    <row r="23" spans="1:9" ht="14.25" customHeight="1" thickBot="1">
      <c r="A23" s="359" t="s">
        <v>8</v>
      </c>
      <c r="B23" s="384">
        <f>SUM(B11:B22)</f>
        <v>15876198.378300024</v>
      </c>
      <c r="C23" s="384">
        <f>SUM(C11:C22)</f>
        <v>20256063.87999998</v>
      </c>
      <c r="D23" s="389">
        <f>(C23/B23-1)*100</f>
        <v>27.587621402403627</v>
      </c>
      <c r="E23" s="389">
        <f>SUM(E11:E22)</f>
        <v>100.00000000000001</v>
      </c>
      <c r="F23" s="369">
        <f>SUM(F11:F22)</f>
        <v>100.00000000000001</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F34" sqref="F34"/>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46" t="s">
        <v>197</v>
      </c>
      <c r="B2" s="546"/>
      <c r="C2" s="546"/>
      <c r="D2" s="546"/>
      <c r="E2" s="546"/>
      <c r="F2" s="546"/>
    </row>
    <row r="3" spans="1:9" ht="15.75">
      <c r="A3" s="543" t="s">
        <v>149</v>
      </c>
      <c r="B3" s="543"/>
      <c r="C3" s="543"/>
      <c r="D3" s="543"/>
      <c r="E3" s="543"/>
      <c r="F3" s="543"/>
    </row>
    <row r="5" spans="1:9">
      <c r="A5" s="315"/>
      <c r="B5" s="303"/>
      <c r="C5" s="334"/>
      <c r="D5" s="315" t="s">
        <v>49</v>
      </c>
      <c r="E5" s="548" t="s">
        <v>11</v>
      </c>
      <c r="F5" s="549"/>
    </row>
    <row r="6" spans="1:9" ht="14.25">
      <c r="A6" s="313" t="s">
        <v>270</v>
      </c>
      <c r="B6" s="552" t="s">
        <v>261</v>
      </c>
      <c r="C6" s="553"/>
      <c r="D6" s="315" t="s">
        <v>13</v>
      </c>
      <c r="E6" s="548" t="s">
        <v>13</v>
      </c>
      <c r="F6" s="549"/>
    </row>
    <row r="7" spans="1:9" ht="15">
      <c r="A7" s="366" t="s">
        <v>34</v>
      </c>
      <c r="B7" s="554" t="s">
        <v>262</v>
      </c>
      <c r="C7" s="555"/>
      <c r="D7" s="306" t="s">
        <v>50</v>
      </c>
      <c r="E7" s="544" t="s">
        <v>17</v>
      </c>
      <c r="F7" s="545"/>
    </row>
    <row r="8" spans="1:9">
      <c r="A8" s="306"/>
      <c r="B8" s="303"/>
      <c r="C8" s="334"/>
      <c r="D8" s="306" t="s">
        <v>18</v>
      </c>
      <c r="E8" s="544" t="s">
        <v>18</v>
      </c>
      <c r="F8" s="545"/>
    </row>
    <row r="9" spans="1:9" ht="13.5" thickBot="1">
      <c r="A9" s="65" t="str">
        <f>' F4'!A10</f>
        <v>Janar - Shtator / January - September</v>
      </c>
      <c r="B9" s="66">
        <v>2021</v>
      </c>
      <c r="C9" s="224">
        <v>2022</v>
      </c>
      <c r="D9" s="66" t="s">
        <v>473</v>
      </c>
      <c r="E9" s="66">
        <v>2021</v>
      </c>
      <c r="F9" s="224">
        <v>2022</v>
      </c>
    </row>
    <row r="10" spans="1:9" ht="15.75" thickBot="1">
      <c r="A10" s="540" t="s">
        <v>342</v>
      </c>
      <c r="B10" s="540"/>
      <c r="C10" s="540"/>
      <c r="D10" s="540"/>
      <c r="E10" s="540"/>
      <c r="F10" s="540"/>
    </row>
    <row r="11" spans="1:9" ht="15">
      <c r="A11" s="179" t="s">
        <v>319</v>
      </c>
      <c r="B11" s="149">
        <v>8562.0299999999988</v>
      </c>
      <c r="C11" s="149">
        <v>25624.160000000003</v>
      </c>
      <c r="D11" s="150">
        <f>(C11/B11-1)*100</f>
        <v>199.27669022416424</v>
      </c>
      <c r="E11" s="150">
        <f>B11/B$23*100</f>
        <v>0.10823652014845279</v>
      </c>
      <c r="F11" s="423">
        <f>C11/C$23*100</f>
        <v>0.27307227708500781</v>
      </c>
      <c r="I11" s="464"/>
    </row>
    <row r="12" spans="1:9" ht="15">
      <c r="A12" s="180" t="s">
        <v>41</v>
      </c>
      <c r="B12" s="149">
        <v>941538.57000000007</v>
      </c>
      <c r="C12" s="158">
        <v>1436368.1400000001</v>
      </c>
      <c r="D12" s="150">
        <f>(C12/B12-1)*100</f>
        <v>52.555422132095984</v>
      </c>
      <c r="E12" s="150">
        <f>B12/B$23*100</f>
        <v>11.902417814741417</v>
      </c>
      <c r="F12" s="150">
        <f>C12/C$23*100</f>
        <v>15.307128847234688</v>
      </c>
      <c r="I12" s="464"/>
    </row>
    <row r="13" spans="1:9" ht="15">
      <c r="A13" s="180" t="s">
        <v>317</v>
      </c>
      <c r="B13" s="149">
        <v>83865.72</v>
      </c>
      <c r="C13" s="149">
        <v>113119.31999999999</v>
      </c>
      <c r="D13" s="150">
        <f t="shared" ref="D13:D22" si="0">(C13/B13-1)*100</f>
        <v>34.881474814739555</v>
      </c>
      <c r="E13" s="150">
        <f t="shared" ref="E13:F22" si="1">B13/B$23*100</f>
        <v>1.0601847567159308</v>
      </c>
      <c r="F13" s="150">
        <f t="shared" si="1"/>
        <v>1.2054931866920773</v>
      </c>
      <c r="I13" s="464"/>
    </row>
    <row r="14" spans="1:9" ht="15">
      <c r="A14" s="180" t="s">
        <v>263</v>
      </c>
      <c r="B14" s="149">
        <v>2299575.25</v>
      </c>
      <c r="C14" s="149">
        <v>2598647.4</v>
      </c>
      <c r="D14" s="150">
        <f t="shared" si="0"/>
        <v>13.005538740252142</v>
      </c>
      <c r="E14" s="150">
        <f t="shared" si="1"/>
        <v>29.069977900043376</v>
      </c>
      <c r="F14" s="150">
        <f t="shared" si="1"/>
        <v>27.693339522506687</v>
      </c>
      <c r="I14" s="464"/>
    </row>
    <row r="15" spans="1:9" ht="15">
      <c r="A15" s="181" t="s">
        <v>33</v>
      </c>
      <c r="B15" s="149">
        <v>3737.0599999999995</v>
      </c>
      <c r="C15" s="149">
        <v>0</v>
      </c>
      <c r="D15" s="150">
        <f t="shared" si="0"/>
        <v>-100</v>
      </c>
      <c r="E15" s="150">
        <f t="shared" si="1"/>
        <v>4.7241877216732127E-2</v>
      </c>
      <c r="F15" s="150">
        <f t="shared" si="1"/>
        <v>0</v>
      </c>
      <c r="I15" s="464"/>
    </row>
    <row r="16" spans="1:9" ht="15">
      <c r="A16" s="180" t="s">
        <v>271</v>
      </c>
      <c r="B16" s="149">
        <v>419022.35000000021</v>
      </c>
      <c r="C16" s="149">
        <v>147357.31</v>
      </c>
      <c r="D16" s="150">
        <f t="shared" si="0"/>
        <v>-64.833066780328082</v>
      </c>
      <c r="E16" s="150">
        <f t="shared" si="1"/>
        <v>5.2970523378716345</v>
      </c>
      <c r="F16" s="150">
        <f t="shared" si="1"/>
        <v>1.5703615723138391</v>
      </c>
      <c r="I16" s="464"/>
    </row>
    <row r="17" spans="1:9" s="63" customFormat="1" ht="15">
      <c r="A17" s="180" t="s">
        <v>314</v>
      </c>
      <c r="B17" s="149">
        <v>408833.62999999995</v>
      </c>
      <c r="C17" s="149">
        <v>578501</v>
      </c>
      <c r="D17" s="150">
        <f t="shared" si="0"/>
        <v>41.50034575188937</v>
      </c>
      <c r="E17" s="150">
        <f t="shared" si="1"/>
        <v>5.1682520886822516</v>
      </c>
      <c r="F17" s="150">
        <f t="shared" si="1"/>
        <v>6.1649859104046367</v>
      </c>
      <c r="I17" s="464"/>
    </row>
    <row r="18" spans="1:9" ht="15">
      <c r="A18" s="180" t="s">
        <v>306</v>
      </c>
      <c r="B18" s="149">
        <v>923777.59</v>
      </c>
      <c r="C18" s="149">
        <v>1632729</v>
      </c>
      <c r="D18" s="150">
        <f t="shared" si="0"/>
        <v>76.744815816543039</v>
      </c>
      <c r="E18" s="150">
        <f t="shared" si="1"/>
        <v>11.677893178688253</v>
      </c>
      <c r="F18" s="150">
        <f t="shared" si="1"/>
        <v>17.399712844937262</v>
      </c>
      <c r="I18" s="464"/>
    </row>
    <row r="19" spans="1:9" ht="15">
      <c r="A19" s="180" t="s">
        <v>272</v>
      </c>
      <c r="B19" s="149">
        <v>1334448.68</v>
      </c>
      <c r="C19" s="149">
        <v>1463451.32</v>
      </c>
      <c r="D19" s="150">
        <f t="shared" si="0"/>
        <v>9.6671113646723548</v>
      </c>
      <c r="E19" s="150">
        <f t="shared" si="1"/>
        <v>16.869373435960426</v>
      </c>
      <c r="F19" s="150">
        <f t="shared" si="1"/>
        <v>15.59574965015284</v>
      </c>
      <c r="I19" s="464"/>
    </row>
    <row r="20" spans="1:9" ht="15">
      <c r="A20" s="180" t="s">
        <v>264</v>
      </c>
      <c r="B20" s="149">
        <v>18837.949999999997</v>
      </c>
      <c r="C20" s="149">
        <v>21866.65</v>
      </c>
      <c r="D20" s="150">
        <f t="shared" si="0"/>
        <v>16.077651761470889</v>
      </c>
      <c r="E20" s="150">
        <f t="shared" si="1"/>
        <v>0.23813910424636989</v>
      </c>
      <c r="F20" s="150">
        <f t="shared" si="1"/>
        <v>0.233029137646693</v>
      </c>
      <c r="I20" s="464"/>
    </row>
    <row r="21" spans="1:9" ht="15">
      <c r="A21" s="180" t="s">
        <v>265</v>
      </c>
      <c r="B21" s="149">
        <v>1048258.95</v>
      </c>
      <c r="C21" s="149">
        <v>939980.97</v>
      </c>
      <c r="D21" s="150">
        <f t="shared" si="0"/>
        <v>-10.329316053061122</v>
      </c>
      <c r="E21" s="150">
        <f t="shared" si="1"/>
        <v>13.251518735915546</v>
      </c>
      <c r="F21" s="150">
        <f t="shared" si="1"/>
        <v>10.017215935838458</v>
      </c>
      <c r="I21" s="464"/>
    </row>
    <row r="22" spans="1:9" ht="15.75" thickBot="1">
      <c r="A22" s="238" t="s">
        <v>266</v>
      </c>
      <c r="B22" s="237">
        <v>420023.80999999994</v>
      </c>
      <c r="C22" s="237">
        <v>426009.59</v>
      </c>
      <c r="D22" s="239">
        <f t="shared" si="0"/>
        <v>1.4251049244089486</v>
      </c>
      <c r="E22" s="239">
        <f t="shared" si="1"/>
        <v>5.3097122497696114</v>
      </c>
      <c r="F22" s="239">
        <f t="shared" si="1"/>
        <v>4.5399111151877971</v>
      </c>
      <c r="I22" s="464"/>
    </row>
    <row r="23" spans="1:9" ht="15" thickBot="1">
      <c r="A23" s="359" t="s">
        <v>8</v>
      </c>
      <c r="B23" s="384">
        <f>SUM(B11:B22)</f>
        <v>7910481.5899999999</v>
      </c>
      <c r="C23" s="384">
        <f>SUM(C11:C22)</f>
        <v>9383654.8600000013</v>
      </c>
      <c r="D23" s="389">
        <f>(C23/B23-1)*100</f>
        <v>18.623054149602059</v>
      </c>
      <c r="E23" s="389">
        <f>SUM(E11:E22)</f>
        <v>100.00000000000001</v>
      </c>
      <c r="F23" s="369">
        <f>SUM(F11:F22)</f>
        <v>99.999999999999986</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topLeftCell="A13" zoomScaleNormal="100" workbookViewId="0">
      <selection activeCell="A8" sqref="A8:D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28"/>
      <c r="C3" s="528"/>
      <c r="D3" s="53"/>
      <c r="E3" s="53"/>
    </row>
    <row r="4" spans="1:5" ht="18.75" customHeight="1">
      <c r="A4" s="581" t="s">
        <v>139</v>
      </c>
      <c r="B4" s="581"/>
      <c r="C4" s="581"/>
      <c r="D4" s="48"/>
      <c r="E4" s="173"/>
    </row>
    <row r="5" spans="1:5" ht="78.75" customHeight="1">
      <c r="A5" s="526" t="s">
        <v>321</v>
      </c>
      <c r="B5" s="526"/>
      <c r="C5" s="526"/>
      <c r="D5" s="526"/>
      <c r="E5" s="526"/>
    </row>
    <row r="6" spans="1:5" s="57" customFormat="1" ht="45.75" customHeight="1">
      <c r="A6" s="526" t="s">
        <v>436</v>
      </c>
      <c r="B6" s="526"/>
      <c r="C6" s="526"/>
      <c r="D6" s="526"/>
      <c r="E6" s="270"/>
    </row>
    <row r="7" spans="1:5" s="57" customFormat="1" ht="111" customHeight="1">
      <c r="A7" s="583" t="s">
        <v>481</v>
      </c>
      <c r="B7" s="583"/>
      <c r="C7" s="583"/>
      <c r="D7" s="583"/>
      <c r="E7" s="445"/>
    </row>
    <row r="8" spans="1:5" s="57" customFormat="1" ht="37.9" customHeight="1">
      <c r="A8" s="583" t="s">
        <v>469</v>
      </c>
      <c r="B8" s="583"/>
      <c r="C8" s="583"/>
      <c r="D8" s="583"/>
      <c r="E8" s="519"/>
    </row>
    <row r="9" spans="1:5" s="57" customFormat="1" ht="37.9" customHeight="1">
      <c r="A9" s="583" t="s">
        <v>471</v>
      </c>
      <c r="B9" s="583"/>
      <c r="C9" s="583"/>
      <c r="D9" s="583"/>
      <c r="E9" s="520"/>
    </row>
    <row r="10" spans="1:5" s="57" customFormat="1" ht="31.5" customHeight="1">
      <c r="A10" s="176" t="s">
        <v>4</v>
      </c>
      <c r="B10" s="177"/>
      <c r="C10" s="177"/>
      <c r="D10" s="177"/>
      <c r="E10" s="177"/>
    </row>
    <row r="11" spans="1:5" s="57" customFormat="1" ht="13.5" customHeight="1">
      <c r="A11" s="582" t="s">
        <v>110</v>
      </c>
      <c r="B11" s="582"/>
      <c r="C11" s="582"/>
      <c r="D11" s="582"/>
      <c r="E11" s="582"/>
    </row>
    <row r="12" spans="1:5" s="57" customFormat="1" ht="66" customHeight="1">
      <c r="A12" s="526" t="s">
        <v>431</v>
      </c>
      <c r="B12" s="526"/>
      <c r="C12" s="526"/>
      <c r="D12" s="526"/>
      <c r="E12" s="526"/>
    </row>
    <row r="13" spans="1:5" ht="50.25" customHeight="1">
      <c r="A13" s="584" t="s">
        <v>437</v>
      </c>
      <c r="B13" s="584"/>
      <c r="C13" s="584"/>
      <c r="D13" s="584"/>
      <c r="E13" s="57"/>
    </row>
    <row r="14" spans="1:5" ht="105.75" customHeight="1">
      <c r="A14" s="583" t="s">
        <v>480</v>
      </c>
      <c r="B14" s="583"/>
      <c r="C14" s="583"/>
      <c r="D14" s="583"/>
    </row>
    <row r="15" spans="1:5" ht="14.45" customHeight="1">
      <c r="A15" s="583" t="s">
        <v>470</v>
      </c>
      <c r="B15" s="583"/>
      <c r="C15" s="583"/>
      <c r="D15" s="583"/>
    </row>
    <row r="16" spans="1:5">
      <c r="A16" s="583"/>
      <c r="B16" s="583"/>
      <c r="C16" s="583"/>
      <c r="D16" s="583"/>
    </row>
    <row r="17" spans="1:4">
      <c r="A17" s="583"/>
      <c r="B17" s="583"/>
      <c r="C17" s="583"/>
      <c r="D17" s="583"/>
    </row>
    <row r="18" spans="1:4">
      <c r="A18" s="583" t="s">
        <v>472</v>
      </c>
      <c r="B18" s="583"/>
      <c r="C18" s="583"/>
      <c r="D18" s="583"/>
    </row>
    <row r="19" spans="1:4" ht="14.25" customHeight="1">
      <c r="A19" s="583"/>
      <c r="B19" s="583"/>
      <c r="C19" s="583"/>
      <c r="D19" s="583"/>
    </row>
    <row r="20" spans="1:4" ht="31.5" customHeight="1">
      <c r="A20" s="583"/>
      <c r="B20" s="583"/>
      <c r="C20" s="583"/>
      <c r="D20" s="583"/>
    </row>
  </sheetData>
  <mergeCells count="14">
    <mergeCell ref="A18:D20"/>
    <mergeCell ref="A15:D17"/>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46" t="s">
        <v>207</v>
      </c>
      <c r="B2" s="546"/>
      <c r="C2" s="546"/>
      <c r="D2" s="546"/>
    </row>
    <row r="3" spans="1:8" ht="15.75">
      <c r="A3" s="585" t="s">
        <v>208</v>
      </c>
      <c r="B3" s="585"/>
      <c r="C3" s="585"/>
      <c r="D3" s="585"/>
    </row>
    <row r="5" spans="1:8">
      <c r="A5" s="296"/>
      <c r="B5" s="586"/>
      <c r="C5" s="587"/>
      <c r="D5" s="296" t="s">
        <v>49</v>
      </c>
    </row>
    <row r="6" spans="1:8" ht="14.25">
      <c r="A6" s="299" t="s">
        <v>12</v>
      </c>
      <c r="B6" s="586" t="s">
        <v>261</v>
      </c>
      <c r="C6" s="587"/>
      <c r="D6" s="296" t="s">
        <v>13</v>
      </c>
    </row>
    <row r="7" spans="1:8" ht="15">
      <c r="A7" s="300" t="s">
        <v>15</v>
      </c>
      <c r="B7" s="588" t="s">
        <v>262</v>
      </c>
      <c r="C7" s="589"/>
      <c r="D7" s="301" t="s">
        <v>50</v>
      </c>
    </row>
    <row r="8" spans="1:8">
      <c r="A8" s="301"/>
      <c r="B8" s="392"/>
      <c r="C8" s="393"/>
      <c r="D8" s="301" t="s">
        <v>18</v>
      </c>
    </row>
    <row r="9" spans="1:8" ht="13.5" thickBot="1">
      <c r="A9" s="65" t="str">
        <f>' F4'!A10</f>
        <v>Janar - Shtator / January - September</v>
      </c>
      <c r="B9" s="66">
        <v>2018</v>
      </c>
      <c r="C9" s="66">
        <v>2019</v>
      </c>
      <c r="D9" s="66" t="s">
        <v>376</v>
      </c>
    </row>
    <row r="10" spans="1:8" ht="15.75" thickBot="1">
      <c r="A10" s="540" t="s">
        <v>344</v>
      </c>
      <c r="B10" s="540"/>
      <c r="C10" s="540"/>
      <c r="D10" s="540"/>
    </row>
    <row r="11" spans="1:8" ht="15">
      <c r="A11" s="69" t="s">
        <v>236</v>
      </c>
      <c r="B11" s="161">
        <f>' F4'!B18/' F4'!B38</f>
        <v>2798.9132608695654</v>
      </c>
      <c r="C11" s="161">
        <f>' F4'!C18/' F4'!C38</f>
        <v>2345.5365833333331</v>
      </c>
      <c r="D11" s="162">
        <f>(C11/B11-1)*100</f>
        <v>-16.198311104338316</v>
      </c>
      <c r="G11" s="258"/>
      <c r="H11" s="258"/>
    </row>
    <row r="12" spans="1:8" ht="15">
      <c r="A12" s="159" t="s">
        <v>209</v>
      </c>
      <c r="B12" s="91">
        <f>' F4'!B19/' F4'!B39</f>
        <v>406.94103348808477</v>
      </c>
      <c r="C12" s="91">
        <f>' F4'!C19/' F4'!C39</f>
        <v>371.30198345328415</v>
      </c>
      <c r="D12" s="163">
        <f>(C12/B12-1)*100</f>
        <v>-8.7577921865783388</v>
      </c>
      <c r="G12" s="258"/>
      <c r="H12" s="258"/>
    </row>
    <row r="13" spans="1:8" ht="15">
      <c r="A13" s="307" t="s">
        <v>8</v>
      </c>
      <c r="B13" s="394">
        <f>' F4'!B21/' F4'!B41</f>
        <v>412.92394467352398</v>
      </c>
      <c r="C13" s="394">
        <f>' F4'!C21/' F4'!C41</f>
        <v>377.05842211621018</v>
      </c>
      <c r="D13" s="395">
        <f>(C13/B13-1)*100</f>
        <v>-8.6857454066197715</v>
      </c>
    </row>
    <row r="17" spans="1:7" ht="15.75">
      <c r="A17" s="546" t="s">
        <v>210</v>
      </c>
      <c r="B17" s="546"/>
      <c r="C17" s="546"/>
      <c r="D17" s="546"/>
    </row>
    <row r="18" spans="1:7" ht="15.75">
      <c r="A18" s="585" t="s">
        <v>211</v>
      </c>
      <c r="B18" s="585"/>
      <c r="C18" s="585"/>
      <c r="D18" s="585"/>
    </row>
    <row r="20" spans="1:7">
      <c r="A20" s="315"/>
      <c r="B20" s="552"/>
      <c r="C20" s="553"/>
      <c r="D20" s="315" t="s">
        <v>49</v>
      </c>
    </row>
    <row r="21" spans="1:7" ht="14.25">
      <c r="A21" s="313" t="s">
        <v>9</v>
      </c>
      <c r="B21" s="552" t="s">
        <v>261</v>
      </c>
      <c r="C21" s="553"/>
      <c r="D21" s="315" t="s">
        <v>13</v>
      </c>
    </row>
    <row r="22" spans="1:7" ht="15">
      <c r="A22" s="366" t="s">
        <v>178</v>
      </c>
      <c r="B22" s="554" t="s">
        <v>262</v>
      </c>
      <c r="C22" s="555"/>
      <c r="D22" s="306" t="s">
        <v>50</v>
      </c>
    </row>
    <row r="23" spans="1:7">
      <c r="A23" s="306"/>
      <c r="B23" s="303"/>
      <c r="C23" s="334"/>
      <c r="D23" s="306" t="s">
        <v>18</v>
      </c>
    </row>
    <row r="24" spans="1:7" ht="18.75" customHeight="1" thickBot="1">
      <c r="A24" s="65" t="str">
        <f>' F4'!A10</f>
        <v>Janar - Shtator / January - September</v>
      </c>
      <c r="B24" s="66">
        <v>2018</v>
      </c>
      <c r="C24" s="66">
        <v>2019</v>
      </c>
      <c r="D24" s="66" t="s">
        <v>376</v>
      </c>
    </row>
    <row r="25" spans="1:7" ht="15.75" thickBot="1">
      <c r="A25" s="540" t="s">
        <v>344</v>
      </c>
      <c r="B25" s="540"/>
      <c r="C25" s="540"/>
      <c r="D25" s="540"/>
    </row>
    <row r="26" spans="1:7" ht="26.25">
      <c r="A26" s="160" t="s">
        <v>320</v>
      </c>
      <c r="B26" s="149">
        <f>' F30'!B23/'F14'!B28</f>
        <v>91.681713335342252</v>
      </c>
      <c r="C26" s="149">
        <f>' F30'!C23/'F14'!C28</f>
        <v>95.500161411793457</v>
      </c>
      <c r="D26" s="162">
        <f t="shared" ref="D26:D31" si="0">(C26/B26-1)*100</f>
        <v>4.1648960709149696</v>
      </c>
    </row>
    <row r="27" spans="1:7" ht="15">
      <c r="A27" s="160" t="s">
        <v>202</v>
      </c>
      <c r="B27" s="149">
        <f>'F20'!B24/'F11'!C13+'F11'!C17+'F11'!C20</f>
        <v>27402.617109237355</v>
      </c>
      <c r="C27" s="149">
        <f>'F20'!C24/'F11'!D13+'F11'!D17+'F11'!D20</f>
        <v>28259.941630225854</v>
      </c>
      <c r="D27" s="274">
        <f t="shared" si="0"/>
        <v>3.1286227792435728</v>
      </c>
      <c r="F27" s="257"/>
      <c r="G27" s="257"/>
    </row>
    <row r="28" spans="1:7" ht="27">
      <c r="A28" s="259" t="s">
        <v>212</v>
      </c>
      <c r="B28" s="149">
        <f>'F13'!B21/'F11'!C26</f>
        <v>1452.6814501510573</v>
      </c>
      <c r="C28" s="149" t="e">
        <f>'F13'!#REF!/'F11'!D26</f>
        <v>#REF!</v>
      </c>
      <c r="D28" s="274" t="e">
        <f t="shared" si="0"/>
        <v>#REF!</v>
      </c>
    </row>
    <row r="29" spans="1:7" ht="15">
      <c r="A29" s="160" t="s">
        <v>203</v>
      </c>
      <c r="B29" s="149">
        <f>'F13'!B23/'F11'!C28</f>
        <v>11080.310547945204</v>
      </c>
      <c r="C29" s="149" t="e">
        <f>'F13'!#REF!/'F11'!D28</f>
        <v>#REF!</v>
      </c>
      <c r="D29" s="260" t="e">
        <f t="shared" si="0"/>
        <v>#REF!</v>
      </c>
    </row>
    <row r="30" spans="1:7" ht="15">
      <c r="A30" s="160" t="s">
        <v>237</v>
      </c>
      <c r="B30" s="149">
        <f>'F13'!B19/'F11'!C19+'F11'!C18</f>
        <v>90220.059411764712</v>
      </c>
      <c r="C30" s="149" t="e">
        <f>'F13'!#REF!/'F11'!D19+'F11'!D18</f>
        <v>#REF!</v>
      </c>
      <c r="D30" s="163" t="e">
        <f t="shared" si="0"/>
        <v>#REF!</v>
      </c>
    </row>
    <row r="31" spans="1:7" ht="15">
      <c r="A31" s="307" t="s">
        <v>8</v>
      </c>
      <c r="B31" s="394">
        <f>'F13'!B25/'F11'!C29</f>
        <v>406.94103348808483</v>
      </c>
      <c r="C31" s="394">
        <f>'F13'!C25/'F11'!D29</f>
        <v>371.30198345328409</v>
      </c>
      <c r="D31" s="395">
        <f t="shared" si="0"/>
        <v>-8.7577921865783619</v>
      </c>
    </row>
    <row r="33" spans="1:4" ht="15.75">
      <c r="A33" s="546" t="s">
        <v>213</v>
      </c>
      <c r="B33" s="546"/>
      <c r="C33" s="546"/>
      <c r="D33" s="546"/>
    </row>
    <row r="34" spans="1:4" ht="15.75">
      <c r="A34" s="585" t="s">
        <v>214</v>
      </c>
      <c r="B34" s="585"/>
      <c r="C34" s="585"/>
      <c r="D34" s="585"/>
    </row>
    <row r="35" spans="1:4" ht="15.75">
      <c r="A35" s="58"/>
      <c r="B35" s="58"/>
      <c r="C35" s="58"/>
      <c r="D35" s="58"/>
    </row>
    <row r="36" spans="1:4">
      <c r="A36" s="315"/>
      <c r="B36" s="552"/>
      <c r="C36" s="553"/>
      <c r="D36" s="315" t="s">
        <v>49</v>
      </c>
    </row>
    <row r="37" spans="1:4" ht="14.25">
      <c r="A37" s="313"/>
      <c r="B37" s="552" t="s">
        <v>261</v>
      </c>
      <c r="C37" s="553"/>
      <c r="D37" s="315" t="s">
        <v>13</v>
      </c>
    </row>
    <row r="38" spans="1:4" ht="15">
      <c r="A38" s="366" t="s">
        <v>178</v>
      </c>
      <c r="B38" s="554" t="s">
        <v>262</v>
      </c>
      <c r="C38" s="555"/>
      <c r="D38" s="306" t="s">
        <v>50</v>
      </c>
    </row>
    <row r="39" spans="1:4">
      <c r="A39" s="306"/>
      <c r="B39" s="303"/>
      <c r="C39" s="334"/>
      <c r="D39" s="306" t="s">
        <v>18</v>
      </c>
    </row>
    <row r="40" spans="1:4" ht="13.5" thickBot="1">
      <c r="A40" s="65" t="str">
        <f>' F4'!A10</f>
        <v>Janar - Shtator / January - September</v>
      </c>
      <c r="B40" s="66">
        <v>2018</v>
      </c>
      <c r="C40" s="66">
        <v>2019</v>
      </c>
      <c r="D40" s="66" t="s">
        <v>376</v>
      </c>
    </row>
    <row r="41" spans="1:4" ht="15.75" thickBot="1">
      <c r="A41" s="540" t="s">
        <v>345</v>
      </c>
      <c r="B41" s="540"/>
      <c r="C41" s="540"/>
      <c r="D41" s="540"/>
    </row>
    <row r="42" spans="1:4" ht="15">
      <c r="A42" s="121" t="s">
        <v>238</v>
      </c>
      <c r="B42" s="149">
        <f>'F13'!B15/'F11'!C13</f>
        <v>834.54415932544669</v>
      </c>
      <c r="C42" s="149">
        <f>'F13'!C19/'F11'!D13</f>
        <v>458.21017059106197</v>
      </c>
      <c r="D42" s="260">
        <f>(C42/B42-1)*100</f>
        <v>-45.094556654565956</v>
      </c>
    </row>
    <row r="43" spans="1:4" ht="15">
      <c r="A43" s="121" t="s">
        <v>204</v>
      </c>
      <c r="B43" s="149">
        <f>'F23'!B23/'F11'!C21</f>
        <v>1368.7279674848176</v>
      </c>
      <c r="C43" s="149">
        <f>'F23'!C23/'F11'!D21</f>
        <v>1314.8978388496046</v>
      </c>
      <c r="D43" s="260">
        <f>(C43/B43-1)*100</f>
        <v>-3.9328580926224155</v>
      </c>
    </row>
    <row r="44" spans="1:4" ht="15">
      <c r="A44" s="121" t="s">
        <v>284</v>
      </c>
      <c r="B44" s="149">
        <f>' F26'!B23/'F11'!C22</f>
        <v>2485.2780487804876</v>
      </c>
      <c r="C44" s="149">
        <f>' F26'!C23/'F11'!D22</f>
        <v>5447.8962264150941</v>
      </c>
      <c r="D44" s="260">
        <f>(C44/B44-1)*100</f>
        <v>119.20670924882417</v>
      </c>
    </row>
    <row r="45" spans="1:4" ht="15">
      <c r="A45" s="121" t="s">
        <v>205</v>
      </c>
      <c r="B45" s="149"/>
      <c r="C45" s="149"/>
      <c r="D45" s="150"/>
    </row>
    <row r="46" spans="1:4" ht="14.25">
      <c r="A46" s="307" t="s">
        <v>8</v>
      </c>
      <c r="B46" s="394"/>
      <c r="C46" s="394"/>
      <c r="D46" s="396"/>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2022-11-09T10:45:51Z</dcterms:modified>
</cp:coreProperties>
</file>