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Folder 01-21\2016\DRA\Raport per Bordin e BQK\2021\052021\"/>
    </mc:Choice>
  </mc:AlternateContent>
  <bookViews>
    <workbookView xWindow="0" yWindow="0" windowWidth="28800" windowHeight="12300" tabRatio="965" firstSheet="18" activeTab="3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26" i="130" l="1"/>
  <c r="C30" i="116" l="1"/>
  <c r="C13" i="116"/>
  <c r="C39" i="97"/>
  <c r="C33" i="97"/>
  <c r="D23" i="155"/>
  <c r="D23" i="147"/>
  <c r="D20" i="146"/>
  <c r="D29" i="146" s="1"/>
  <c r="E24" i="126" l="1"/>
  <c r="C42" i="116" l="1"/>
  <c r="C19" i="97"/>
  <c r="D20" i="155"/>
  <c r="D29" i="155" s="1"/>
  <c r="D11" i="115" l="1"/>
  <c r="H12" i="146" l="1"/>
  <c r="I12" i="155" l="1"/>
  <c r="D11" i="68" l="1"/>
  <c r="E13" i="124"/>
  <c r="E14" i="124"/>
  <c r="E16" i="124"/>
  <c r="E19" i="124"/>
  <c r="E12" i="124"/>
  <c r="C31" i="124"/>
  <c r="D31" i="124"/>
  <c r="C31" i="115"/>
  <c r="D31" i="115"/>
  <c r="D20" i="96"/>
  <c r="E13" i="96"/>
  <c r="E14" i="96"/>
  <c r="E15" i="96"/>
  <c r="E16" i="96"/>
  <c r="E17" i="96"/>
  <c r="E18" i="96"/>
  <c r="E19" i="96"/>
  <c r="E11" i="96"/>
  <c r="D13" i="100" l="1"/>
  <c r="E13" i="100"/>
  <c r="F11" i="126"/>
  <c r="G22" i="132"/>
  <c r="G11" i="132"/>
  <c r="G12" i="132"/>
  <c r="G13" i="132"/>
  <c r="G14" i="132"/>
  <c r="G15" i="132"/>
  <c r="G16" i="132"/>
  <c r="G17" i="132"/>
  <c r="G18" i="132"/>
  <c r="G19" i="132"/>
  <c r="G20" i="132"/>
  <c r="G21" i="132"/>
  <c r="G10" i="132"/>
  <c r="C22" i="132"/>
  <c r="D22" i="132"/>
  <c r="E22" i="132"/>
  <c r="F22" i="132"/>
  <c r="B22" i="132"/>
  <c r="C23" i="131" l="1"/>
  <c r="D31" i="68" l="1"/>
  <c r="C31" i="68"/>
  <c r="C11" i="68"/>
  <c r="D11" i="124"/>
  <c r="C11" i="124"/>
  <c r="C11" i="115"/>
  <c r="D34" i="115"/>
  <c r="C34" i="115"/>
  <c r="D54" i="115"/>
  <c r="C54" i="115"/>
  <c r="C29" i="96"/>
  <c r="C20" i="96"/>
  <c r="C29" i="155"/>
  <c r="C20" i="155"/>
  <c r="C20" i="146"/>
  <c r="C29" i="146"/>
  <c r="C20" i="147"/>
  <c r="C29" i="147" s="1"/>
  <c r="D20" i="147"/>
  <c r="C25" i="99"/>
  <c r="B25" i="99"/>
  <c r="C25" i="125"/>
  <c r="B25" i="125"/>
  <c r="B42" i="116"/>
  <c r="C25" i="116"/>
  <c r="B25" i="116"/>
  <c r="B23" i="101"/>
  <c r="C23" i="101"/>
  <c r="D24" i="126"/>
  <c r="B24" i="126"/>
  <c r="C24" i="126"/>
  <c r="B22" i="133"/>
  <c r="C22" i="133"/>
  <c r="D11" i="133"/>
  <c r="D12" i="133"/>
  <c r="D13" i="133"/>
  <c r="D14" i="133"/>
  <c r="D15" i="133"/>
  <c r="D16" i="133"/>
  <c r="D17" i="133"/>
  <c r="D18" i="133"/>
  <c r="D19" i="133"/>
  <c r="D20" i="133"/>
  <c r="D21" i="133"/>
  <c r="D10" i="133"/>
  <c r="D29" i="147" l="1"/>
  <c r="D22" i="133"/>
  <c r="C23" i="102"/>
  <c r="B23" i="102"/>
  <c r="C24" i="127"/>
  <c r="B24" i="127"/>
  <c r="C23" i="103"/>
  <c r="B23" i="103"/>
  <c r="C23" i="128"/>
  <c r="B23" i="128"/>
  <c r="C23" i="120"/>
  <c r="B23" i="120"/>
  <c r="C23" i="129"/>
  <c r="B23" i="129"/>
  <c r="C23" i="106"/>
  <c r="B23" i="106"/>
  <c r="C23" i="130"/>
  <c r="B23" i="130"/>
  <c r="C23" i="105"/>
  <c r="B23" i="105"/>
  <c r="B23" i="131" l="1"/>
  <c r="M11" i="153" l="1"/>
  <c r="M9" i="153"/>
  <c r="B13" i="100" l="1"/>
  <c r="C13" i="100"/>
  <c r="B35" i="97" l="1"/>
  <c r="L11" i="153" l="1"/>
  <c r="L9" i="153"/>
  <c r="C41" i="97" l="1"/>
  <c r="E29" i="155" l="1"/>
  <c r="K11" i="153" l="1"/>
  <c r="J11" i="153"/>
  <c r="K9" i="153"/>
  <c r="J9" i="153"/>
  <c r="I11" i="153" l="1"/>
  <c r="I9" i="153"/>
  <c r="H11" i="153"/>
  <c r="H31" i="170" l="1"/>
  <c r="H31" i="169"/>
  <c r="E28" i="96"/>
  <c r="C21" i="100" l="1"/>
  <c r="B21" i="100"/>
  <c r="H31" i="168" l="1"/>
  <c r="D23" i="103"/>
  <c r="E21" i="100"/>
  <c r="D21" i="100"/>
  <c r="D25" i="125"/>
  <c r="D25" i="99"/>
  <c r="E29" i="146"/>
  <c r="E31" i="68"/>
  <c r="H9" i="153" l="1"/>
  <c r="E54" i="115"/>
  <c r="B41" i="97"/>
  <c r="C21" i="97"/>
  <c r="B21" i="97"/>
  <c r="B15" i="97"/>
  <c r="C35" i="97" l="1"/>
  <c r="G11" i="153"/>
  <c r="G9" i="153"/>
  <c r="F23" i="103"/>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F11" i="153" l="1"/>
  <c r="F9" i="153"/>
  <c r="E11" i="153" l="1"/>
  <c r="E9" i="153"/>
  <c r="J29" i="162" l="1"/>
  <c r="K27" i="164"/>
  <c r="J29" i="163"/>
  <c r="J26" i="164"/>
  <c r="J28" i="163"/>
  <c r="J24" i="164"/>
  <c r="J22" i="164"/>
  <c r="J20" i="164"/>
  <c r="J18" i="164"/>
  <c r="J16" i="164"/>
  <c r="J14" i="164"/>
  <c r="J12" i="164"/>
  <c r="J8" i="164"/>
  <c r="J4" i="164"/>
  <c r="J27" i="164" s="1"/>
  <c r="J6" i="164"/>
  <c r="J4" i="161"/>
  <c r="J4" i="163"/>
  <c r="D11" i="153"/>
  <c r="C11" i="153"/>
  <c r="D9" i="153"/>
  <c r="C9" i="153"/>
  <c r="D12" i="130" l="1"/>
  <c r="D41" i="97"/>
  <c r="D21" i="97"/>
  <c r="C15" i="97"/>
  <c r="F15" i="116"/>
  <c r="E15" i="116"/>
  <c r="D15" i="116"/>
  <c r="F15" i="125"/>
  <c r="E15" i="125"/>
  <c r="D15" i="125"/>
  <c r="F17" i="99"/>
  <c r="D17" i="99"/>
  <c r="E17" i="99"/>
  <c r="F13" i="147"/>
  <c r="E13" i="146"/>
  <c r="E19" i="155"/>
  <c r="E19" i="115"/>
  <c r="E16" i="115"/>
  <c r="F19" i="68"/>
  <c r="E19" i="68"/>
  <c r="E13" i="97"/>
  <c r="E12" i="97"/>
  <c r="D12" i="97"/>
  <c r="D13" i="97"/>
  <c r="F13" i="97" l="1"/>
  <c r="D15" i="97"/>
  <c r="E15" i="97"/>
  <c r="F12" i="97"/>
  <c r="F15" i="97" l="1"/>
  <c r="D14" i="127"/>
  <c r="D15" i="127"/>
  <c r="D16" i="127"/>
  <c r="D17" i="127"/>
  <c r="D18" i="127"/>
  <c r="D19" i="127"/>
  <c r="D20" i="127"/>
  <c r="D21" i="127"/>
  <c r="D22" i="127"/>
  <c r="D23" i="127"/>
  <c r="D24" i="127"/>
  <c r="D15" i="102"/>
  <c r="D14" i="102"/>
  <c r="D13" i="102"/>
  <c r="D12" i="102"/>
  <c r="D11" i="102"/>
  <c r="D23" i="102"/>
  <c r="E36" i="115"/>
  <c r="E37" i="115"/>
  <c r="E42" i="115"/>
  <c r="E39" i="115"/>
  <c r="E34" i="115"/>
  <c r="E13" i="115"/>
  <c r="E14" i="115"/>
  <c r="B9" i="153" l="1"/>
  <c r="J7" i="162"/>
  <c r="J5" i="162"/>
  <c r="J22" i="163"/>
  <c r="J24" i="163"/>
  <c r="J26" i="163"/>
  <c r="J20" i="163"/>
  <c r="J18" i="163"/>
  <c r="J16" i="163"/>
  <c r="J14" i="163"/>
  <c r="J12" i="163"/>
  <c r="J8" i="163"/>
  <c r="J6" i="163"/>
  <c r="E12" i="127" l="1"/>
  <c r="E11" i="127"/>
  <c r="H11" i="126"/>
  <c r="G11" i="126"/>
  <c r="E13" i="99"/>
  <c r="E11" i="99"/>
  <c r="F19" i="146"/>
  <c r="F18" i="146"/>
  <c r="F17" i="146"/>
  <c r="F14" i="146"/>
  <c r="F13" i="146"/>
  <c r="F12" i="146"/>
  <c r="F11" i="146"/>
  <c r="D23" i="106" l="1"/>
  <c r="E31" i="124"/>
  <c r="B11" i="153" l="1"/>
  <c r="J28" i="16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E20" i="96"/>
  <c r="D22" i="130" l="1"/>
  <c r="D15" i="130"/>
  <c r="D16" i="130"/>
  <c r="D17" i="130"/>
  <c r="D15" i="129"/>
  <c r="D16" i="129"/>
  <c r="D17" i="129"/>
  <c r="D18" i="129"/>
  <c r="D19" i="129"/>
  <c r="D20" i="129"/>
  <c r="D21" i="129"/>
  <c r="D23" i="129" l="1"/>
  <c r="D22" i="129"/>
  <c r="D13" i="129"/>
  <c r="D12" i="129"/>
  <c r="D11" i="129"/>
  <c r="C28" i="134" l="1"/>
  <c r="D15" i="131"/>
  <c r="B28" i="134"/>
  <c r="D21" i="125"/>
  <c r="G28" i="155"/>
  <c r="F28" i="155"/>
  <c r="E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F24" i="96"/>
  <c r="F25" i="96"/>
  <c r="F26" i="96"/>
  <c r="F27" i="96"/>
  <c r="F28" i="96"/>
  <c r="F22" i="96"/>
  <c r="F21" i="96"/>
  <c r="F13" i="96"/>
  <c r="F14" i="96"/>
  <c r="F15" i="96"/>
  <c r="F16" i="96"/>
  <c r="F17" i="96"/>
  <c r="F18" i="96"/>
  <c r="F19" i="96"/>
  <c r="F12" i="96"/>
  <c r="F11" i="96"/>
  <c r="E23" i="96"/>
  <c r="E26" i="96"/>
  <c r="E27" i="96"/>
  <c r="E21" i="96"/>
  <c r="E2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1"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F54" i="115" l="1"/>
  <c r="G13" i="100"/>
  <c r="F39" i="97"/>
  <c r="F41" i="97" s="1"/>
  <c r="F31" i="68"/>
  <c r="F23" i="129"/>
  <c r="E23" i="101"/>
  <c r="E38" i="97"/>
  <c r="E23" i="129"/>
  <c r="E23" i="120"/>
  <c r="F23" i="101"/>
  <c r="D28" i="134"/>
  <c r="G31" i="68"/>
  <c r="D30" i="134"/>
  <c r="F25" i="125"/>
  <c r="D31" i="134"/>
  <c r="G20" i="146"/>
  <c r="F19" i="97"/>
  <c r="F23" i="120"/>
  <c r="F23" i="102"/>
  <c r="H21" i="100"/>
  <c r="F42" i="116"/>
  <c r="F25" i="116"/>
  <c r="G29" i="155"/>
  <c r="G11" i="115"/>
  <c r="G31" i="124"/>
  <c r="G11" i="68"/>
  <c r="E23" i="131"/>
  <c r="G24" i="126"/>
  <c r="G21" i="100"/>
  <c r="D26" i="134"/>
  <c r="E25" i="125"/>
  <c r="F20" i="147"/>
  <c r="F29" i="146"/>
  <c r="F20" i="155"/>
  <c r="F29" i="155"/>
  <c r="F29" i="96"/>
  <c r="E19" i="97"/>
  <c r="D43" i="134"/>
  <c r="H24" i="126"/>
  <c r="D27" i="134"/>
  <c r="G29" i="147"/>
  <c r="F20" i="146"/>
  <c r="F31" i="124"/>
  <c r="C13" i="134"/>
  <c r="E35" i="97"/>
  <c r="F23" i="131"/>
  <c r="F23" i="105"/>
  <c r="F23" i="130"/>
  <c r="F23" i="106"/>
  <c r="F23" i="128"/>
  <c r="F24" i="127"/>
  <c r="H13" i="100"/>
  <c r="D42" i="134"/>
  <c r="D44" i="134"/>
  <c r="G20" i="147"/>
  <c r="G29" i="146"/>
  <c r="G20" i="155"/>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 r="D12" i="96" l="1"/>
  <c r="E12" i="96" s="1"/>
  <c r="D29" i="96"/>
  <c r="G16" i="96" l="1"/>
  <c r="I31" i="96"/>
  <c r="G12" i="96"/>
  <c r="E29" i="96"/>
  <c r="G14" i="96"/>
  <c r="G24" i="96"/>
  <c r="G19" i="96"/>
  <c r="G22" i="96"/>
  <c r="G26" i="96"/>
  <c r="G23" i="96"/>
  <c r="G25" i="96"/>
  <c r="G27" i="96"/>
  <c r="G17" i="96"/>
  <c r="G28" i="96"/>
  <c r="G21" i="96"/>
  <c r="G20" i="96" s="1"/>
  <c r="G11" i="96"/>
  <c r="G15" i="96"/>
  <c r="G13" i="96"/>
  <c r="G18" i="96"/>
  <c r="G29" i="96" l="1"/>
</calcChain>
</file>

<file path=xl/comments1.xml><?xml version="1.0" encoding="utf-8"?>
<comments xmlns="http://schemas.openxmlformats.org/spreadsheetml/2006/main">
  <authors>
    <author>Berat Begu</author>
  </authors>
  <commentList>
    <comment ref="D23" authorId="0" shapeId="0">
      <text>
        <r>
          <rPr>
            <b/>
            <sz val="9"/>
            <color indexed="81"/>
            <rFont val="Tahoma"/>
            <charset val="1"/>
          </rPr>
          <t>Berat Begu:</t>
        </r>
        <r>
          <rPr>
            <sz val="9"/>
            <color indexed="81"/>
            <rFont val="Tahoma"/>
            <charset val="1"/>
          </rPr>
          <t xml:space="preserve">
Nuk eshte e perfshire ne total</t>
        </r>
      </text>
    </comment>
  </commentList>
</comments>
</file>

<file path=xl/comments2.xml><?xml version="1.0" encoding="utf-8"?>
<comments xmlns="http://schemas.openxmlformats.org/spreadsheetml/2006/main">
  <authors>
    <author>Berat Begu</author>
  </authors>
  <commentList>
    <comment ref="D23" authorId="0" shapeId="0">
      <text>
        <r>
          <rPr>
            <b/>
            <sz val="9"/>
            <color indexed="81"/>
            <rFont val="Tahoma"/>
            <charset val="1"/>
          </rPr>
          <t>Berat Begu:</t>
        </r>
        <r>
          <rPr>
            <sz val="9"/>
            <color indexed="81"/>
            <rFont val="Tahoma"/>
            <charset val="1"/>
          </rPr>
          <t xml:space="preserve">
Nuk eshte e perfshire ne total</t>
        </r>
      </text>
    </comment>
  </commentList>
</comments>
</file>

<file path=xl/sharedStrings.xml><?xml version="1.0" encoding="utf-8"?>
<sst xmlns="http://schemas.openxmlformats.org/spreadsheetml/2006/main" count="1663" uniqueCount="489">
  <si>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</si>
  <si>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</si>
  <si>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</si>
  <si>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</si>
  <si>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</si>
  <si>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</si>
  <si>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</si>
  <si>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</si>
  <si>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</si>
  <si>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</si>
  <si>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</si>
  <si>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</si>
  <si>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</si>
  <si>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</si>
  <si>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</si>
  <si>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</si>
  <si>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</si>
  <si>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</si>
  <si>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</si>
  <si>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</si>
  <si>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</si>
  <si>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</si>
  <si>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</si>
  <si>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</si>
  <si>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</si>
  <si>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</si>
  <si>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</si>
  <si>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</si>
  <si>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</si>
  <si>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</si>
  <si>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</si>
  <si>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</si>
  <si>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</si>
  <si>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</si>
  <si>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</si>
  <si>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</si>
  <si>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</si>
  <si>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</si>
  <si>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</si>
  <si>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</si>
  <si>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</si>
  <si>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</si>
  <si>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</si>
  <si>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</si>
  <si>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</si>
  <si>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</si>
  <si>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</si>
  <si>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</si>
  <si>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</si>
  <si>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</si>
  <si>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</si>
  <si>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</si>
  <si>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</si>
  <si>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</si>
  <si>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</si>
  <si>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</si>
  <si>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</si>
  <si>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</si>
  <si>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</si>
  <si>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</si>
  <si>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</si>
  <si>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</si>
  <si>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</si>
  <si>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</si>
  <si>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</si>
  <si>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</si>
  <si>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</si>
  <si>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</si>
  <si>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</si>
  <si>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</si>
  <si>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</si>
  <si>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</si>
  <si>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</si>
  <si>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</si>
  <si>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</si>
  <si>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</si>
  <si>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</si>
  <si>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</si>
  <si>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</si>
  <si>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</si>
  <si>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</si>
  <si>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</si>
  <si>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</si>
  <si>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</si>
  <si>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</si>
  <si>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</si>
  <si>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</si>
  <si>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</si>
  <si>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</si>
  <si>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</si>
  <si>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</si>
  <si>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</si>
  <si>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</si>
  <si>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</si>
  <si>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</si>
  <si>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</si>
  <si>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</si>
  <si>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</si>
  <si>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</si>
  <si>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</si>
  <si>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</si>
  <si>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</si>
  <si>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</si>
  <si>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</si>
  <si>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</si>
  <si>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</si>
  <si>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</si>
  <si>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</si>
  <si>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</si>
  <si>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</si>
  <si>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</si>
  <si>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</si>
  <si>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</si>
  <si>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</si>
  <si>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</si>
  <si>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</si>
  <si>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</si>
  <si>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</si>
  <si>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</si>
  <si>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</si>
  <si>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</si>
  <si>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</si>
  <si>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</si>
  <si>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</si>
  <si>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</si>
  <si>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</si>
  <si>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</si>
  <si>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</si>
  <si>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</si>
  <si>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</si>
  <si>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</si>
  <si>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</si>
  <si>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</si>
  <si>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</si>
  <si>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</si>
  <si>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</si>
  <si>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</si>
  <si>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</si>
  <si>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</si>
  <si>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</si>
  <si>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</si>
  <si>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</si>
  <si>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</si>
  <si>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</si>
  <si>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</si>
  <si>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</si>
  <si>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</si>
  <si>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</si>
  <si>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</si>
  <si>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</si>
  <si>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</si>
  <si>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</si>
  <si>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</si>
  <si>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</si>
  <si>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</si>
  <si>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</si>
  <si>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</si>
  <si>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</si>
  <si>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</si>
  <si>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</si>
  <si>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</si>
  <si>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</si>
  <si>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</si>
  <si>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</si>
  <si>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</si>
  <si>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</si>
  <si>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</si>
  <si>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</si>
  <si>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</si>
  <si>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</si>
  <si>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</si>
  <si>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</si>
  <si>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</si>
  <si>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</si>
  <si>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</si>
  <si>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</si>
  <si>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</si>
  <si>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</si>
  <si>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</si>
  <si>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</si>
  <si>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</si>
  <si>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</si>
  <si>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</si>
  <si>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</si>
  <si>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</si>
  <si>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</si>
  <si>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</si>
  <si>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</si>
  <si>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</si>
  <si>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</si>
  <si>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</si>
  <si>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</si>
  <si>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</si>
  <si>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</si>
  <si>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</si>
  <si>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</si>
  <si>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</si>
  <si>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</si>
  <si>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</si>
  <si>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</si>
  <si>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</si>
  <si>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</si>
  <si>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</si>
  <si>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</si>
  <si>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</si>
  <si>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</si>
  <si>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</si>
  <si>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</si>
  <si>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</si>
  <si>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</si>
  <si>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</si>
  <si>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</si>
  <si>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</si>
  <si>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</si>
  <si>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</si>
  <si>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</si>
  <si>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</si>
  <si>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</si>
  <si>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</si>
  <si>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</si>
  <si>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</si>
  <si>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</si>
  <si>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</si>
  <si>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</si>
  <si>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</si>
  <si>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</si>
  <si>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</si>
  <si>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</si>
  <si>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</si>
  <si>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</si>
  <si>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</si>
  <si>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</si>
  <si>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</si>
  <si>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</si>
  <si>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</si>
  <si>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</si>
  <si>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</si>
  <si>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</si>
  <si>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</si>
  <si>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</si>
  <si>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</si>
  <si>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</si>
  <si>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</si>
  <si>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</si>
  <si>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</si>
  <si>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</si>
  <si>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</si>
  <si>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</si>
  <si>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</si>
  <si>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</si>
  <si>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</si>
  <si>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</si>
  <si>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</si>
  <si>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</si>
  <si>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</si>
  <si>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</si>
  <si>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</si>
  <si>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</si>
  <si>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</si>
  <si>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</si>
  <si>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</si>
  <si>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</si>
  <si>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</si>
  <si>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</si>
  <si>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</si>
  <si>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</si>
  <si>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</si>
  <si>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</si>
  <si>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</si>
  <si>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</si>
  <si>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</si>
  <si>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</si>
  <si>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</si>
  <si>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</si>
  <si>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</si>
  <si>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</si>
  <si>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</si>
  <si>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</si>
  <si>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</si>
  <si>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</si>
  <si>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</si>
  <si>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</si>
  <si>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</si>
  <si>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</si>
  <si>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</si>
  <si>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</si>
  <si>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</si>
  <si>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</si>
  <si>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</si>
  <si>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</si>
  <si>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</si>
  <si>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</si>
  <si>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</si>
  <si>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</si>
  <si>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</si>
  <si>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</si>
  <si>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</si>
  <si>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</si>
  <si>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</si>
  <si>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</si>
  <si>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</si>
  <si>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</si>
  <si>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</si>
  <si>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</si>
  <si>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</si>
  <si>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</si>
  <si>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</si>
  <si>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</si>
  <si>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</si>
  <si>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</si>
  <si>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</si>
  <si>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</si>
  <si>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</si>
  <si>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</si>
  <si>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</si>
  <si>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</si>
  <si>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</si>
  <si>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</si>
  <si>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</si>
  <si>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</si>
  <si>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</si>
  <si>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</si>
  <si>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</si>
  <si>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</si>
  <si>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</si>
  <si>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</si>
  <si>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</si>
  <si>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</si>
  <si>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</si>
  <si>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</si>
  <si>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</si>
  <si>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</si>
  <si>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</si>
  <si>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</si>
  <si>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</si>
  <si>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</si>
  <si>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</si>
  <si>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</si>
  <si>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</si>
  <si>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</si>
  <si>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</si>
  <si>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</si>
  <si>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</si>
  <si>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</si>
  <si>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</si>
  <si>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</si>
  <si>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</si>
  <si>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</si>
  <si>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</si>
  <si>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</si>
  <si>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</si>
  <si>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</si>
  <si>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</si>
  <si>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</si>
  <si>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</si>
  <si>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</si>
  <si>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</si>
  <si>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</si>
  <si>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</si>
  <si>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</si>
  <si>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</si>
  <si>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</si>
  <si>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</si>
  <si>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</si>
  <si>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</si>
  <si>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</si>
  <si>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</si>
  <si>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</si>
  <si>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</si>
  <si>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</si>
  <si>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</si>
  <si>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</si>
  <si>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</si>
  <si>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</si>
  <si>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</si>
  <si>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</si>
  <si>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</si>
  <si>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</si>
  <si>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</si>
  <si>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</si>
  <si>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</si>
  <si>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</si>
  <si>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</si>
  <si>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</si>
  <si>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</si>
  <si>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</si>
  <si>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</si>
  <si>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</si>
  <si>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</si>
  <si>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</si>
  <si>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</si>
  <si>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</si>
  <si>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</si>
  <si>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</si>
  <si>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</si>
  <si>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</si>
  <si>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</si>
  <si>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</si>
  <si>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</si>
  <si>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</si>
  <si>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</si>
  <si>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</si>
  <si>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</si>
  <si>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</si>
  <si>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</si>
  <si>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</si>
  <si>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</si>
  <si>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</si>
  <si>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</si>
  <si>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</si>
  <si>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</si>
  <si>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</si>
  <si>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</si>
  <si>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</si>
  <si>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Departamenti i Mbikëqyrjes së Sigurimeve -DRA</t>
  </si>
  <si>
    <t>Korrik / July</t>
  </si>
  <si>
    <t>Nr I kontratave</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</si>
  <si>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</si>
  <si>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</si>
  <si>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</si>
  <si>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</si>
  <si>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</si>
  <si>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</si>
  <si>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</si>
  <si>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</si>
  <si>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</si>
  <si>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</si>
  <si>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</si>
  <si>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</si>
  <si>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</si>
  <si>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</si>
  <si>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</si>
  <si>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</si>
  <si>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</si>
  <si>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</si>
  <si>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</si>
  <si>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</si>
  <si>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</si>
  <si>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</si>
  <si>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</si>
  <si>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</si>
  <si>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</si>
  <si>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</si>
  <si>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</si>
  <si>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</si>
  <si>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</si>
  <si>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</si>
  <si>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</si>
  <si>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</si>
  <si>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</si>
  <si>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</si>
  <si>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</si>
  <si>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</si>
  <si>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</si>
  <si>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</si>
  <si>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Nëntor / November</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</si>
  <si>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</si>
  <si>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</si>
  <si>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Dhjetor / December</t>
  </si>
  <si>
    <t>Janar / January</t>
  </si>
  <si>
    <t>Shkurt / February</t>
  </si>
  <si>
    <t>Primet e Shkruara Bruto  në Sigurimin MTPL e Brendshme</t>
  </si>
  <si>
    <t>Dëmet e Paguara në Sigurimin MTPL e Brendshme</t>
  </si>
  <si>
    <t>Janar - Maj 2020</t>
  </si>
  <si>
    <t>January - May 2020</t>
  </si>
  <si>
    <t>Publikuar_Qershor. 2020</t>
  </si>
  <si>
    <t>Published_Qershor. 2020</t>
  </si>
  <si>
    <t>Janar - Maj / January - May</t>
  </si>
  <si>
    <t>2. In the activity of non-life for the reporting period January - April 2019 are included the data of the insurer “Insig” Sh.A., whom as of 26 april 2019 has entered into liquidation process. Meanwhile, only the part related to paid claims has been updated with the current reporting period based on the data reported by the liquidator.</t>
  </si>
  <si>
    <t>2. Në kuadër të aktivitetit jo-jetë për periudhën raportuese Janar-Prill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</si>
  <si>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Gjatë periudhës Janar - Maj 2020 tregu i sigurimeve ka pasur një rënie prej 11.38% krahasuar me periudhën e njejtë të vitit 2019. Volumi i primeve të shkruara bruto në krahasim me periudhën paraprake është zvogëluar me 4,584,905 euro më pak duke arritur gjithsej shumën prej 35,693,627 euro.</t>
  </si>
  <si>
    <t>Numri i kontratave arriti në 274,841 duke shënuar një rënie me 32.42% krahasuar me periudhën e njëjtë Janar - Maj 2019.</t>
  </si>
  <si>
    <t>Volumi i primeve të shkruara bruto në veprimtarinë e Jo-Jetës arriti shumën 34,207,354 euro duke shënuar një rënie në masën prej 11.79% më pak krahasuar me periudhën Janar - Maj 2019.</t>
  </si>
  <si>
    <t>Numri i kontratave në sigurimin e Jo-Jetës arriti në 267,459 duke shënuar një rënie në masën 33.35% më pak krahasuar me periudhën e njejtë Janar - Maj 2019.</t>
  </si>
  <si>
    <t>Volumi i primeve të shkruara bruto në veprimtarinë e Jetës arriti shumën 1,486,274 euro duke shënuar një renie në masën prej 0.88% krahasuar me periudhën e njejtë Janar - Maj 2019.</t>
  </si>
  <si>
    <t>Numri i kontratave në sigurimin e Jetës arriti në 7,382 duke shënuar një rritje në masën 36.22% me shumë krahasuar me periudhën e njejtë Janar - Maj 2019.</t>
  </si>
  <si>
    <t>Gjatë periudhes Janar - Maj 2020, janë paguar gjithsej 17,665,770 euro dëme ose 5.55% më pak se gjatë periudhës së njejtë Janar - Maj 2019.</t>
  </si>
  <si>
    <t>Numri i dëmeve të paguara gjatë periudhës Janar - Maj 2020 në krahasim me periudhën e njejtë të vitit paraprak është zvogëluar me 7,742 më pak dhe arriti në 48,873 nga të cilat 48,778 dëme janë paguar nga kompanitë e sigurimit të Jo-Jetës dhe 95 nga kompanitë e sigurimit të Jetës.</t>
  </si>
  <si>
    <t xml:space="preserve">During the period of January - May 2020 the insurance market experienced a decrease by 11.38% compared to January - May 2019. Gross insurance premiums amount to euro 35,693,627 decreasing by euro 4,584,905 less than the previous period of last year. </t>
  </si>
  <si>
    <t>The number of insurance policies reached 274,459 which indicates a decrease of 32.42% compared to the same period of January - May 2019.</t>
  </si>
  <si>
    <t>Gross insurance premiums in Non-Life insurance business reached the value of euro 34,207,354 which indicate a decrease by 11.79% less compared with January - May 2019.</t>
  </si>
  <si>
    <t>The number of Non-Life insurance policies reached 267,459 which are 33.35% less than in the same period of January - May 2019.</t>
  </si>
  <si>
    <t>Gross insurance premiums in Life insurance business reached the value of euro 1,486,274 which indicate a decrease by 0.88% compared to the same period of January - May 2019.</t>
  </si>
  <si>
    <t>The number of Life insurance policies reached 7,382 which indicate an increase by 36.22% compared to the same period of 2019.</t>
  </si>
  <si>
    <t xml:space="preserve">During the period of January - May 2020, the paid claims are in the amount to euro 17,665,770 or 5.55% less than in the same period of January - May 2019.
</t>
  </si>
  <si>
    <t xml:space="preserve">During the period of January - May 2020 compared to the same period of last year there is a decrease of 7,742 less in the number of paid claims, which reached the number of 48,873 paid claims. The Non-Life insurers paid 48,778 claims and Life insurers paid 95 claims. </t>
  </si>
  <si>
    <t>21/`20-1</t>
  </si>
  <si>
    <t>21/`19-1</t>
  </si>
  <si>
    <t>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</si>
</sst>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4">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9"/>
      <color indexed="81"/>
      <name val="Tahoma"/>
      <charset val="1"/>
    </font>
    <font>
      <b/>
      <sz val="9"/>
      <color indexed="81"/>
      <name val="Tahoma"/>
      <charset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71">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90" fillId="12" borderId="55" xfId="0" applyFont="1" applyFill="1" applyBorder="1" applyAlignment="1" applyProtection="1">
      <alignment horizontal="center"/>
      <protection locked="0"/>
    </xf>
    <xf numFmtId="0" fontId="90" fillId="12" borderId="56"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4" xfId="2" applyNumberFormat="1" applyFont="1" applyBorder="1" applyAlignment="1">
      <alignment vertical="center"/>
    </xf>
    <xf numFmtId="40" fontId="89" fillId="0" borderId="64" xfId="2" applyNumberFormat="1" applyFont="1" applyBorder="1" applyAlignment="1">
      <alignment horizontal="center" vertical="center"/>
    </xf>
    <xf numFmtId="166" fontId="81" fillId="2" borderId="65" xfId="2" applyNumberFormat="1" applyFont="1" applyFill="1" applyBorder="1" applyAlignment="1" applyProtection="1">
      <alignment vertical="center"/>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1" xfId="41" applyFont="1" applyFill="1" applyBorder="1" applyAlignment="1" applyProtection="1">
      <alignment horizontal="right"/>
      <protection locked="0"/>
    </xf>
    <xf numFmtId="0" fontId="98"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7" xfId="0" applyFont="1" applyFill="1" applyBorder="1" applyAlignment="1">
      <alignment horizontal="center"/>
    </xf>
    <xf numFmtId="0" fontId="32" fillId="10" borderId="58" xfId="0" applyFont="1" applyFill="1" applyBorder="1" applyAlignment="1">
      <alignment horizontal="center"/>
    </xf>
    <xf numFmtId="0" fontId="32" fillId="10" borderId="59"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60" xfId="0" applyFont="1" applyFill="1" applyBorder="1" applyAlignment="1" applyProtection="1">
      <alignment horizontal="center" vertical="center" wrapText="1"/>
      <protection locked="0"/>
    </xf>
    <xf numFmtId="0" fontId="32" fillId="10" borderId="58"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0"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67" xfId="0" applyFont="1" applyFill="1" applyBorder="1" applyAlignment="1" applyProtection="1">
      <alignment horizontal="center"/>
      <protection locked="0"/>
    </xf>
    <xf numFmtId="0" fontId="90" fillId="12" borderId="66" xfId="0" applyFont="1" applyFill="1" applyBorder="1" applyAlignment="1" applyProtection="1">
      <alignment horizontal="center"/>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90" fillId="12" borderId="68" xfId="0" applyFont="1" applyFill="1" applyBorder="1" applyAlignment="1" applyProtection="1">
      <alignment horizontal="center"/>
      <protection locked="0"/>
    </xf>
    <xf numFmtId="0" fontId="90" fillId="12" borderId="0" xfId="0" applyFont="1" applyFill="1" applyBorder="1" applyAlignment="1" applyProtection="1">
      <alignment horizontal="center"/>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62" xfId="0" applyFont="1" applyFill="1" applyBorder="1" applyAlignment="1" applyProtection="1">
      <alignment horizontal="center"/>
      <protection locked="0"/>
    </xf>
    <xf numFmtId="0" fontId="19" fillId="10" borderId="63" xfId="0" applyFont="1" applyFill="1" applyBorder="1" applyAlignment="1" applyProtection="1">
      <alignment horizontal="center"/>
      <protection locked="0"/>
    </xf>
    <xf numFmtId="0" fontId="21" fillId="10" borderId="62" xfId="0" applyFont="1" applyFill="1" applyBorder="1" applyAlignment="1" applyProtection="1">
      <alignment horizontal="center"/>
      <protection locked="0"/>
    </xf>
    <xf numFmtId="0" fontId="21" fillId="10" borderId="63"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1486273.6738913031</c:v>
                </c:pt>
                <c:pt idx="1">
                  <c:v>1753725.9478958608</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34207353.690588459</c:v>
                </c:pt>
                <c:pt idx="1">
                  <c:v>40567425.155685969</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a:t>
                </a:r>
                <a:r>
                  <a:rPr lang="en-US"/>
                  <a:t>2021</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258105.49</c:v>
                </c:pt>
                <c:pt idx="1">
                  <c:v>457670.47000000003</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17407664.869999997</c:v>
                </c:pt>
                <c:pt idx="1">
                  <c:v>23706798.274999999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Qershor / June</c:v>
                </c:pt>
                <c:pt idx="1">
                  <c:v>Korrik / July</c:v>
                </c:pt>
                <c:pt idx="2">
                  <c:v>Gusht / August</c:v>
                </c:pt>
                <c:pt idx="3">
                  <c:v>Shtator / September</c:v>
                </c:pt>
                <c:pt idx="4">
                  <c:v>Tetor / October</c:v>
                </c:pt>
                <c:pt idx="5">
                  <c:v>Nëntor / November</c:v>
                </c:pt>
                <c:pt idx="6">
                  <c:v>Dhjetor / December</c:v>
                </c:pt>
                <c:pt idx="7">
                  <c:v>Janar / January</c:v>
                </c:pt>
                <c:pt idx="8">
                  <c:v>Shkurt / February</c:v>
                </c:pt>
                <c:pt idx="9">
                  <c:v>Mars / March</c:v>
                </c:pt>
                <c:pt idx="10">
                  <c:v>Prill / April</c:v>
                </c:pt>
                <c:pt idx="11">
                  <c:v>Maj / May</c:v>
                </c:pt>
              </c:strCache>
            </c:strRef>
          </c:cat>
          <c:val>
            <c:numRef>
              <c:f>'F24'!$B$8:$M$8</c:f>
              <c:numCache>
                <c:formatCode>_-* #,##0_-;\-* #,##0_-;_-* "-"??_-;_-@_-</c:formatCode>
                <c:ptCount val="12"/>
                <c:pt idx="0">
                  <c:v>29315</c:v>
                </c:pt>
                <c:pt idx="1">
                  <c:v>38399</c:v>
                </c:pt>
                <c:pt idx="2">
                  <c:v>34004</c:v>
                </c:pt>
                <c:pt idx="3">
                  <c:v>28501</c:v>
                </c:pt>
                <c:pt idx="4">
                  <c:v>30396</c:v>
                </c:pt>
                <c:pt idx="5">
                  <c:v>28673</c:v>
                </c:pt>
                <c:pt idx="6">
                  <c:v>28717</c:v>
                </c:pt>
                <c:pt idx="7">
                  <c:v>25287</c:v>
                </c:pt>
                <c:pt idx="8">
                  <c:v>30002</c:v>
                </c:pt>
                <c:pt idx="9">
                  <c:v>17400</c:v>
                </c:pt>
                <c:pt idx="10">
                  <c:v>13523</c:v>
                </c:pt>
                <c:pt idx="11">
                  <c:v>30214</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30.987549036329519</c:v>
                </c:pt>
                <c:pt idx="2">
                  <c:v>-11.445610562775077</c:v>
                </c:pt>
                <c:pt idx="3">
                  <c:v>-16.183390189389478</c:v>
                </c:pt>
                <c:pt idx="4">
                  <c:v>6.6488895126486813</c:v>
                </c:pt>
                <c:pt idx="5">
                  <c:v>-5.668509014343992</c:v>
                </c:pt>
                <c:pt idx="6">
                  <c:v>0.15345446936141371</c:v>
                </c:pt>
                <c:pt idx="7">
                  <c:v>-11.944144583347837</c:v>
                </c:pt>
                <c:pt idx="8">
                  <c:v>18.645944556491468</c:v>
                </c:pt>
                <c:pt idx="9">
                  <c:v>-42.003866408906077</c:v>
                </c:pt>
                <c:pt idx="10">
                  <c:v>-22.281609195402297</c:v>
                </c:pt>
                <c:pt idx="11">
                  <c:v>123.42675441839827</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Qershor / June</c:v>
                </c:pt>
                <c:pt idx="1">
                  <c:v>Korrik / July</c:v>
                </c:pt>
                <c:pt idx="2">
                  <c:v>Gusht / August</c:v>
                </c:pt>
                <c:pt idx="3">
                  <c:v>Shtator / September</c:v>
                </c:pt>
                <c:pt idx="4">
                  <c:v>Tetor / October</c:v>
                </c:pt>
                <c:pt idx="5">
                  <c:v>Nëntor / November</c:v>
                </c:pt>
                <c:pt idx="6">
                  <c:v>Dhjetor / December</c:v>
                </c:pt>
                <c:pt idx="7">
                  <c:v>Janar / January</c:v>
                </c:pt>
                <c:pt idx="8">
                  <c:v>Shkurt / February</c:v>
                </c:pt>
                <c:pt idx="9">
                  <c:v>Mars / March</c:v>
                </c:pt>
                <c:pt idx="10">
                  <c:v>Prill / April</c:v>
                </c:pt>
                <c:pt idx="11">
                  <c:v>Maj / May</c:v>
                </c:pt>
              </c:strCache>
            </c:strRef>
          </c:cat>
          <c:val>
            <c:numRef>
              <c:f>'F24'!$B$10:$M$10</c:f>
              <c:numCache>
                <c:formatCode>_-* #,##0_-;\-* #,##0_-;_-* "-"??_-;_-@_-</c:formatCode>
                <c:ptCount val="12"/>
                <c:pt idx="0">
                  <c:v>3756694.61</c:v>
                </c:pt>
                <c:pt idx="1">
                  <c:v>4801743.13</c:v>
                </c:pt>
                <c:pt idx="2">
                  <c:v>4194434.28</c:v>
                </c:pt>
                <c:pt idx="3">
                  <c:v>3656900.4569999999</c:v>
                </c:pt>
                <c:pt idx="4">
                  <c:v>3829363.9127000002</c:v>
                </c:pt>
                <c:pt idx="5">
                  <c:v>3765833.19</c:v>
                </c:pt>
                <c:pt idx="6">
                  <c:v>4320997.57</c:v>
                </c:pt>
                <c:pt idx="7">
                  <c:v>3750318.31</c:v>
                </c:pt>
                <c:pt idx="8">
                  <c:v>4257244</c:v>
                </c:pt>
                <c:pt idx="9">
                  <c:v>2692696.46</c:v>
                </c:pt>
                <c:pt idx="10">
                  <c:v>2001706.01</c:v>
                </c:pt>
                <c:pt idx="11">
                  <c:v>4482600.41</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27.818298490864013</c:v>
                </c:pt>
                <c:pt idx="2">
                  <c:v>-12.647674678924348</c:v>
                </c:pt>
                <c:pt idx="3">
                  <c:v>-12.815406968302778</c:v>
                </c:pt>
                <c:pt idx="4">
                  <c:v>4.7161102066607397</c:v>
                </c:pt>
                <c:pt idx="5">
                  <c:v>-1.6590411396864679</c:v>
                </c:pt>
                <c:pt idx="6">
                  <c:v>14.742139441391465</c:v>
                </c:pt>
                <c:pt idx="7">
                  <c:v>-13.207118281253749</c:v>
                </c:pt>
                <c:pt idx="8">
                  <c:v>13.516871051940127</c:v>
                </c:pt>
                <c:pt idx="9">
                  <c:v>-36.750243584816843</c:v>
                </c:pt>
                <c:pt idx="10">
                  <c:v>-25.661654043248529</c:v>
                </c:pt>
                <c:pt idx="11">
                  <c:v>123.93899941380502</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3</xdr:col>
      <xdr:colOff>874568</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580160</xdr:colOff>
      <xdr:row>16</xdr:row>
      <xdr:rowOff>79664</xdr:rowOff>
    </xdr:from>
    <xdr:to>
      <xdr:col>8</xdr:col>
      <xdr:colOff>649432</xdr:colOff>
      <xdr:row>39</xdr:row>
      <xdr:rowOff>136814</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Normal="100" workbookViewId="0">
      <selection activeCell="D33" sqref="D33"/>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05" t="s">
        <v>355</v>
      </c>
      <c r="E2" s="505"/>
      <c r="F2" s="505"/>
      <c r="G2" s="505"/>
      <c r="H2" s="505"/>
      <c r="I2" s="505"/>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3" t="s">
        <v>106</v>
      </c>
      <c r="C5" s="403"/>
      <c r="D5" s="403"/>
      <c r="E5" s="403"/>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243</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463</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3" t="s">
        <v>107</v>
      </c>
      <c r="C12" s="403"/>
      <c r="D12" s="404"/>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67</v>
      </c>
      <c r="C14" s="219"/>
      <c r="D14" s="219"/>
      <c r="E14" s="219"/>
      <c r="F14" s="219"/>
      <c r="G14" s="33"/>
      <c r="H14" s="33"/>
      <c r="I14" s="33"/>
      <c r="J14" s="33"/>
      <c r="K14" s="33"/>
    </row>
    <row r="15" spans="1:11" ht="27" customHeight="1">
      <c r="A15" s="33"/>
      <c r="B15" s="221" t="s">
        <v>464</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465</v>
      </c>
      <c r="C28" s="201"/>
      <c r="D28" s="201"/>
      <c r="E28" s="33"/>
      <c r="F28" s="33"/>
      <c r="G28" s="33"/>
      <c r="H28" s="33"/>
      <c r="I28" s="33"/>
      <c r="J28" s="33"/>
      <c r="K28" s="33"/>
    </row>
    <row r="29" spans="1:11">
      <c r="A29" s="33"/>
      <c r="B29" s="222" t="s">
        <v>466</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B15" sqref="B15"/>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15" t="s">
        <v>60</v>
      </c>
      <c r="B1" s="515"/>
      <c r="D1" s="512"/>
      <c r="E1" s="512"/>
    </row>
    <row r="2" spans="1:5" ht="57" customHeight="1">
      <c r="A2" s="506" t="s">
        <v>417</v>
      </c>
      <c r="B2" s="506"/>
      <c r="D2" s="510"/>
      <c r="E2" s="510"/>
    </row>
    <row r="3" spans="1:5" ht="16.5" customHeight="1">
      <c r="A3" s="513" t="s">
        <v>6</v>
      </c>
      <c r="B3" s="513"/>
      <c r="D3" s="512"/>
      <c r="E3" s="512"/>
    </row>
    <row r="4" spans="1:5" ht="62.25" customHeight="1">
      <c r="A4" s="508" t="s">
        <v>292</v>
      </c>
      <c r="B4" s="509"/>
      <c r="D4" s="510"/>
      <c r="E4" s="510"/>
    </row>
    <row r="5" spans="1:5" ht="18.75" customHeight="1">
      <c r="A5" s="45"/>
      <c r="B5" s="45"/>
      <c r="D5" s="34"/>
      <c r="E5" s="34"/>
    </row>
    <row r="6" spans="1:5" ht="14.25" customHeight="1">
      <c r="A6" s="513" t="s">
        <v>100</v>
      </c>
      <c r="B6" s="514"/>
      <c r="C6" s="193"/>
      <c r="D6" s="511"/>
      <c r="E6" s="512"/>
    </row>
    <row r="7" spans="1:5" ht="15.75" customHeight="1">
      <c r="A7" s="506" t="s">
        <v>104</v>
      </c>
      <c r="B7" s="507"/>
      <c r="C7" s="193"/>
      <c r="D7" s="516"/>
      <c r="E7" s="510"/>
    </row>
    <row r="8" spans="1:5" ht="2.25" customHeight="1">
      <c r="A8" s="45"/>
      <c r="B8" s="194"/>
      <c r="C8" s="193"/>
      <c r="D8" s="195"/>
      <c r="E8" s="35"/>
    </row>
    <row r="9" spans="1:5" ht="14.25" customHeight="1">
      <c r="A9" s="513" t="s">
        <v>61</v>
      </c>
      <c r="B9" s="514"/>
      <c r="C9" s="193"/>
      <c r="D9" s="511"/>
      <c r="E9" s="512"/>
    </row>
    <row r="10" spans="1:5" ht="11.25" customHeight="1">
      <c r="A10" s="506" t="s">
        <v>62</v>
      </c>
      <c r="B10" s="507"/>
      <c r="C10" s="193"/>
      <c r="D10" s="516"/>
      <c r="E10" s="510"/>
    </row>
    <row r="11" spans="1:5" ht="4.5" customHeight="1">
      <c r="A11" s="46"/>
      <c r="B11" s="196"/>
      <c r="C11" s="193"/>
      <c r="D11" s="197"/>
      <c r="E11" s="36"/>
    </row>
    <row r="12" spans="1:5" ht="12.75" customHeight="1">
      <c r="A12" s="44" t="s">
        <v>3</v>
      </c>
      <c r="B12" s="212" t="s">
        <v>293</v>
      </c>
      <c r="C12" s="197"/>
      <c r="D12" s="198"/>
      <c r="E12" s="41"/>
    </row>
    <row r="13" spans="1:5" ht="4.5" customHeight="1">
      <c r="A13" s="46"/>
      <c r="B13" s="196"/>
      <c r="C13" s="193"/>
      <c r="D13" s="199"/>
    </row>
    <row r="14" spans="1:5" ht="12" customHeight="1">
      <c r="A14" s="44" t="s">
        <v>63</v>
      </c>
      <c r="B14" s="506" t="s">
        <v>418</v>
      </c>
      <c r="C14" s="507"/>
      <c r="D14" s="198"/>
      <c r="E14" s="1"/>
    </row>
    <row r="15" spans="1:5" ht="13.5" customHeight="1">
      <c r="A15" s="46"/>
      <c r="B15" s="46" t="s">
        <v>294</v>
      </c>
      <c r="C15" s="165"/>
      <c r="E15" s="38"/>
    </row>
    <row r="16" spans="1:5" ht="13.5" customHeight="1">
      <c r="A16" s="46"/>
      <c r="B16" s="46" t="s">
        <v>295</v>
      </c>
      <c r="C16" s="165"/>
      <c r="E16" s="38"/>
    </row>
    <row r="17" spans="1:11" ht="15.75" customHeight="1">
      <c r="A17" s="513" t="s">
        <v>0</v>
      </c>
      <c r="B17" s="513"/>
    </row>
    <row r="18" spans="1:11" ht="46.5" customHeight="1">
      <c r="A18" s="506" t="s">
        <v>296</v>
      </c>
      <c r="B18" s="506"/>
    </row>
    <row r="19" spans="1:11" ht="27" customHeight="1">
      <c r="A19" s="506" t="s">
        <v>419</v>
      </c>
      <c r="B19" s="506"/>
      <c r="E19" s="39"/>
    </row>
    <row r="20" spans="1:11" ht="15.75">
      <c r="A20" s="513" t="s">
        <v>6</v>
      </c>
      <c r="B20" s="513"/>
    </row>
    <row r="21" spans="1:11" ht="45.75" customHeight="1">
      <c r="A21" s="506" t="s">
        <v>297</v>
      </c>
      <c r="B21" s="506"/>
    </row>
    <row r="22" spans="1:11" ht="3" customHeight="1">
      <c r="A22" s="47"/>
      <c r="B22" s="47"/>
      <c r="E22" s="42"/>
    </row>
    <row r="23" spans="1:11" ht="15.75">
      <c r="A23" s="513" t="s">
        <v>5</v>
      </c>
      <c r="B23" s="513"/>
    </row>
    <row r="24" spans="1:11">
      <c r="A24" s="506" t="s">
        <v>105</v>
      </c>
      <c r="B24" s="506"/>
    </row>
    <row r="25" spans="1:11" ht="3" customHeight="1">
      <c r="A25" s="48"/>
      <c r="B25" s="48"/>
    </row>
    <row r="26" spans="1:11" ht="12.75" customHeight="1">
      <c r="A26" s="513" t="s">
        <v>1</v>
      </c>
      <c r="B26" s="513"/>
      <c r="C26" s="40"/>
      <c r="F26" s="40"/>
      <c r="G26" s="40"/>
      <c r="H26" s="40"/>
      <c r="I26" s="40"/>
      <c r="J26" s="40"/>
      <c r="K26" s="40"/>
    </row>
    <row r="27" spans="1:11" ht="13.5" customHeight="1">
      <c r="A27" s="506" t="s">
        <v>2</v>
      </c>
      <c r="B27" s="506"/>
      <c r="C27" s="40"/>
      <c r="F27" s="40"/>
      <c r="G27" s="40"/>
      <c r="H27" s="40"/>
      <c r="I27" s="40"/>
      <c r="J27" s="40"/>
      <c r="K27" s="40"/>
    </row>
    <row r="28" spans="1:11" ht="8.25" customHeight="1">
      <c r="A28" s="49"/>
      <c r="B28" s="49"/>
    </row>
    <row r="29" spans="1:11">
      <c r="A29" s="44" t="s">
        <v>3</v>
      </c>
      <c r="B29" s="212" t="s">
        <v>293</v>
      </c>
    </row>
    <row r="30" spans="1:11" ht="15.75">
      <c r="A30" s="46"/>
      <c r="B30" s="196"/>
    </row>
    <row r="31" spans="1:11">
      <c r="A31" s="44" t="s">
        <v>63</v>
      </c>
      <c r="B31" s="506" t="s">
        <v>414</v>
      </c>
      <c r="C31" s="507"/>
    </row>
    <row r="32" spans="1:11" ht="15" customHeight="1">
      <c r="A32" s="46"/>
      <c r="B32" s="46" t="s">
        <v>294</v>
      </c>
    </row>
    <row r="33" spans="1:2" ht="15.75">
      <c r="A33" s="46"/>
      <c r="B33" s="46" t="s">
        <v>295</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0:B20"/>
    <mergeCell ref="A21:B21"/>
    <mergeCell ref="D10:E10"/>
    <mergeCell ref="D7:E7"/>
    <mergeCell ref="B14:C14"/>
    <mergeCell ref="D1:E1"/>
    <mergeCell ref="A3:B3"/>
    <mergeCell ref="D3:E3"/>
    <mergeCell ref="A2:B2"/>
    <mergeCell ref="D2:E2"/>
    <mergeCell ref="A1:B1"/>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44</v>
      </c>
      <c r="F2" s="204" t="s">
        <v>64</v>
      </c>
    </row>
    <row r="3" spans="1:10" ht="25.5" customHeight="1">
      <c r="A3" s="43" t="s">
        <v>65</v>
      </c>
      <c r="C3" s="202" t="s">
        <v>65</v>
      </c>
      <c r="D3" s="33">
        <v>3</v>
      </c>
      <c r="F3" s="43" t="s">
        <v>4</v>
      </c>
      <c r="H3" s="202" t="s">
        <v>65</v>
      </c>
      <c r="I3" s="33">
        <v>3</v>
      </c>
      <c r="J3" s="202"/>
    </row>
    <row r="4" spans="1:10" ht="21.75" customHeight="1">
      <c r="A4" s="205" t="s">
        <v>66</v>
      </c>
      <c r="B4" s="206"/>
      <c r="C4" s="203"/>
      <c r="F4" s="205" t="s">
        <v>67</v>
      </c>
      <c r="G4" s="206"/>
      <c r="H4" s="203"/>
    </row>
    <row r="5" spans="1:10" ht="16.5" customHeight="1">
      <c r="A5" s="43" t="s">
        <v>68</v>
      </c>
      <c r="B5" s="207"/>
      <c r="C5" s="202" t="s">
        <v>69</v>
      </c>
      <c r="D5" s="33">
        <v>4</v>
      </c>
      <c r="F5" s="43" t="s">
        <v>131</v>
      </c>
      <c r="G5" s="43"/>
      <c r="H5" s="202" t="s">
        <v>420</v>
      </c>
      <c r="I5" s="33">
        <v>4</v>
      </c>
    </row>
    <row r="6" spans="1:10" ht="16.5" customHeight="1">
      <c r="A6" s="43" t="s">
        <v>108</v>
      </c>
      <c r="B6" s="43"/>
      <c r="C6" s="202" t="s">
        <v>69</v>
      </c>
      <c r="D6" s="33">
        <v>4</v>
      </c>
      <c r="F6" s="43" t="s">
        <v>148</v>
      </c>
      <c r="G6" s="43"/>
      <c r="H6" s="202" t="s">
        <v>420</v>
      </c>
      <c r="I6" s="33">
        <v>4</v>
      </c>
    </row>
    <row r="7" spans="1:10" ht="16.5" customHeight="1">
      <c r="A7" s="43" t="s">
        <v>70</v>
      </c>
      <c r="B7" s="43"/>
      <c r="C7" s="202" t="s">
        <v>69</v>
      </c>
      <c r="D7" s="33">
        <v>4</v>
      </c>
      <c r="F7" s="43" t="s">
        <v>149</v>
      </c>
      <c r="G7" s="43"/>
      <c r="H7" s="202" t="s">
        <v>420</v>
      </c>
      <c r="I7" s="33">
        <v>4</v>
      </c>
    </row>
    <row r="8" spans="1:10" ht="27.75" customHeight="1">
      <c r="A8" s="205" t="s">
        <v>72</v>
      </c>
      <c r="B8" s="206"/>
      <c r="C8" s="203"/>
      <c r="F8" s="205" t="s">
        <v>73</v>
      </c>
      <c r="G8" s="206"/>
      <c r="H8" s="203"/>
    </row>
    <row r="9" spans="1:10" ht="16.5" customHeight="1">
      <c r="A9" s="43" t="s">
        <v>144</v>
      </c>
      <c r="B9" s="43"/>
      <c r="C9" s="202" t="s">
        <v>71</v>
      </c>
      <c r="D9" s="33">
        <v>5</v>
      </c>
      <c r="F9" s="43" t="s">
        <v>114</v>
      </c>
      <c r="G9" s="43"/>
      <c r="H9" s="202" t="s">
        <v>421</v>
      </c>
      <c r="I9" s="33">
        <v>5</v>
      </c>
    </row>
    <row r="10" spans="1:10" ht="16.5" customHeight="1">
      <c r="A10" s="43" t="s">
        <v>145</v>
      </c>
      <c r="B10" s="43"/>
      <c r="C10" s="202" t="s">
        <v>74</v>
      </c>
      <c r="D10" s="33">
        <v>6</v>
      </c>
      <c r="F10" s="43" t="s">
        <v>129</v>
      </c>
      <c r="G10" s="43"/>
      <c r="H10" s="202" t="s">
        <v>422</v>
      </c>
      <c r="I10" s="33">
        <v>6</v>
      </c>
    </row>
    <row r="11" spans="1:10" ht="16.5" customHeight="1">
      <c r="A11" s="43" t="s">
        <v>108</v>
      </c>
      <c r="B11" s="43"/>
      <c r="C11" s="202" t="s">
        <v>75</v>
      </c>
      <c r="D11" s="33">
        <v>7</v>
      </c>
      <c r="F11" s="43" t="s">
        <v>148</v>
      </c>
      <c r="G11" s="43"/>
      <c r="H11" s="202" t="s">
        <v>423</v>
      </c>
      <c r="I11" s="33">
        <v>7</v>
      </c>
    </row>
    <row r="12" spans="1:10" ht="27.75" customHeight="1">
      <c r="A12" s="205" t="s">
        <v>77</v>
      </c>
      <c r="B12" s="206"/>
      <c r="C12" s="203"/>
      <c r="F12" s="205" t="s">
        <v>78</v>
      </c>
      <c r="G12" s="206"/>
      <c r="H12" s="203"/>
    </row>
    <row r="13" spans="1:10" ht="16.5" customHeight="1">
      <c r="A13" s="43" t="s">
        <v>142</v>
      </c>
      <c r="B13" s="43"/>
      <c r="C13" s="202" t="s">
        <v>76</v>
      </c>
      <c r="D13" s="33">
        <v>8</v>
      </c>
      <c r="F13" s="43" t="s">
        <v>80</v>
      </c>
      <c r="G13" s="43"/>
      <c r="H13" s="202" t="s">
        <v>424</v>
      </c>
      <c r="I13" s="33">
        <v>8</v>
      </c>
    </row>
    <row r="14" spans="1:10" ht="16.5" customHeight="1">
      <c r="A14" s="43" t="s">
        <v>304</v>
      </c>
      <c r="B14" s="43"/>
      <c r="C14" s="202" t="s">
        <v>79</v>
      </c>
      <c r="D14" s="33">
        <v>9</v>
      </c>
      <c r="F14" s="43" t="s">
        <v>140</v>
      </c>
      <c r="G14" s="43"/>
      <c r="H14" s="202" t="s">
        <v>425</v>
      </c>
      <c r="I14" s="33">
        <v>9</v>
      </c>
    </row>
    <row r="15" spans="1:10" ht="16.5" customHeight="1">
      <c r="A15" s="43" t="s">
        <v>330</v>
      </c>
      <c r="B15" s="43"/>
      <c r="C15" s="298" t="s">
        <v>81</v>
      </c>
      <c r="F15" s="43"/>
      <c r="G15" s="43"/>
      <c r="H15" s="298" t="s">
        <v>426</v>
      </c>
    </row>
    <row r="16" spans="1:10" ht="16.5" customHeight="1">
      <c r="A16" s="43" t="s">
        <v>331</v>
      </c>
      <c r="B16" s="43"/>
      <c r="C16" s="298" t="s">
        <v>82</v>
      </c>
      <c r="F16" s="43"/>
      <c r="G16" s="43"/>
      <c r="H16" s="298" t="s">
        <v>427</v>
      </c>
    </row>
    <row r="17" spans="1:9" ht="16.5" customHeight="1">
      <c r="A17" s="43" t="s">
        <v>143</v>
      </c>
      <c r="B17" s="43"/>
      <c r="C17" s="202" t="s">
        <v>83</v>
      </c>
      <c r="D17" s="33">
        <v>10</v>
      </c>
      <c r="F17" s="43" t="s">
        <v>116</v>
      </c>
      <c r="G17" s="43"/>
      <c r="H17" s="202" t="s">
        <v>428</v>
      </c>
      <c r="I17" s="33">
        <v>10</v>
      </c>
    </row>
    <row r="18" spans="1:9" ht="16.5" customHeight="1">
      <c r="A18" s="43" t="s">
        <v>305</v>
      </c>
      <c r="B18" s="43"/>
      <c r="C18" s="299" t="s">
        <v>84</v>
      </c>
      <c r="D18" s="33">
        <v>11</v>
      </c>
      <c r="F18" s="43" t="s">
        <v>117</v>
      </c>
      <c r="G18" s="43"/>
      <c r="H18" s="299" t="s">
        <v>429</v>
      </c>
      <c r="I18" s="33">
        <v>11</v>
      </c>
    </row>
    <row r="19" spans="1:9" ht="16.5" customHeight="1">
      <c r="A19" s="43" t="s">
        <v>200</v>
      </c>
      <c r="B19" s="43"/>
      <c r="C19" s="202" t="s">
        <v>85</v>
      </c>
      <c r="D19" s="33">
        <v>12</v>
      </c>
      <c r="F19" s="43" t="s">
        <v>133</v>
      </c>
      <c r="G19" s="43"/>
      <c r="H19" s="202" t="s">
        <v>430</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306</v>
      </c>
      <c r="B22" s="43"/>
      <c r="C22" s="202"/>
      <c r="F22" s="208" t="s">
        <v>118</v>
      </c>
      <c r="G22" s="209"/>
      <c r="H22" s="202"/>
    </row>
    <row r="23" spans="1:9" ht="16.5" customHeight="1">
      <c r="A23" s="43" t="s">
        <v>201</v>
      </c>
      <c r="B23" s="43"/>
      <c r="C23" s="299" t="s">
        <v>113</v>
      </c>
      <c r="D23" s="33">
        <v>13</v>
      </c>
      <c r="F23" s="43" t="s">
        <v>130</v>
      </c>
      <c r="G23" s="43"/>
      <c r="H23" s="299" t="s">
        <v>431</v>
      </c>
      <c r="I23" s="33">
        <v>13</v>
      </c>
    </row>
    <row r="24" spans="1:9" ht="16.5" customHeight="1">
      <c r="A24" s="208"/>
      <c r="B24" s="43"/>
      <c r="C24" s="202"/>
      <c r="F24" s="43"/>
      <c r="G24" s="43"/>
      <c r="H24" s="202"/>
    </row>
    <row r="25" spans="1:9" ht="18" customHeight="1">
      <c r="A25" s="208" t="s">
        <v>307</v>
      </c>
      <c r="B25" s="209"/>
      <c r="C25" s="203"/>
      <c r="F25" s="208" t="s">
        <v>119</v>
      </c>
      <c r="G25" s="209"/>
      <c r="H25" s="203"/>
    </row>
    <row r="26" spans="1:9" ht="16.5" customHeight="1">
      <c r="A26" s="43" t="s">
        <v>144</v>
      </c>
      <c r="B26" s="43"/>
      <c r="C26" s="299" t="s">
        <v>86</v>
      </c>
      <c r="D26" s="33">
        <v>14</v>
      </c>
      <c r="F26" s="43" t="s">
        <v>131</v>
      </c>
      <c r="G26" s="43"/>
      <c r="H26" s="299" t="s">
        <v>432</v>
      </c>
      <c r="I26" s="33">
        <v>14</v>
      </c>
    </row>
    <row r="27" spans="1:9" ht="16.5" customHeight="1">
      <c r="A27" s="43" t="s">
        <v>145</v>
      </c>
      <c r="B27" s="43"/>
      <c r="C27" s="299" t="s">
        <v>87</v>
      </c>
      <c r="D27" s="33">
        <v>15</v>
      </c>
      <c r="F27" s="43" t="s">
        <v>115</v>
      </c>
      <c r="G27" s="43"/>
      <c r="H27" s="299" t="s">
        <v>433</v>
      </c>
      <c r="I27" s="33">
        <v>15</v>
      </c>
    </row>
    <row r="28" spans="1:9" ht="16.5" customHeight="1">
      <c r="A28" s="43" t="s">
        <v>202</v>
      </c>
      <c r="B28" s="43"/>
      <c r="C28" s="299" t="s">
        <v>88</v>
      </c>
      <c r="D28" s="33">
        <v>16</v>
      </c>
      <c r="F28" s="43" t="s">
        <v>134</v>
      </c>
      <c r="G28" s="43"/>
      <c r="H28" s="299" t="s">
        <v>434</v>
      </c>
      <c r="I28" s="33">
        <v>16</v>
      </c>
    </row>
    <row r="29" spans="1:9" ht="16.5" customHeight="1">
      <c r="A29" s="43" t="s">
        <v>146</v>
      </c>
      <c r="B29" s="43"/>
      <c r="C29" s="299" t="s">
        <v>89</v>
      </c>
      <c r="D29" s="33">
        <v>17</v>
      </c>
      <c r="F29" s="43" t="s">
        <v>121</v>
      </c>
      <c r="G29" s="43"/>
      <c r="H29" s="299" t="s">
        <v>435</v>
      </c>
      <c r="I29" s="33">
        <v>17</v>
      </c>
    </row>
    <row r="30" spans="1:9" ht="16.5" customHeight="1">
      <c r="A30" s="43" t="s">
        <v>308</v>
      </c>
      <c r="B30" s="43"/>
      <c r="C30" s="299" t="s">
        <v>91</v>
      </c>
      <c r="D30" s="33">
        <v>18</v>
      </c>
      <c r="F30" s="43" t="s">
        <v>120</v>
      </c>
      <c r="G30" s="43"/>
      <c r="H30" s="299" t="s">
        <v>436</v>
      </c>
      <c r="I30" s="33">
        <v>18</v>
      </c>
    </row>
    <row r="31" spans="1:9" ht="16.5" customHeight="1">
      <c r="A31" s="43" t="s">
        <v>139</v>
      </c>
      <c r="B31" s="43"/>
      <c r="C31" s="299" t="s">
        <v>93</v>
      </c>
      <c r="D31" s="33">
        <v>19</v>
      </c>
      <c r="F31" s="43" t="s">
        <v>138</v>
      </c>
      <c r="G31" s="43"/>
      <c r="H31" s="299" t="s">
        <v>437</v>
      </c>
      <c r="I31" s="33">
        <v>19</v>
      </c>
    </row>
    <row r="32" spans="1:9" ht="16.5" customHeight="1">
      <c r="A32" s="43" t="s">
        <v>147</v>
      </c>
      <c r="B32" s="43"/>
      <c r="C32" s="299" t="s">
        <v>94</v>
      </c>
      <c r="D32" s="33">
        <v>20</v>
      </c>
      <c r="F32" s="43" t="s">
        <v>90</v>
      </c>
      <c r="G32" s="43"/>
      <c r="H32" s="299" t="s">
        <v>438</v>
      </c>
      <c r="I32" s="33">
        <v>20</v>
      </c>
    </row>
    <row r="33" spans="1:9" ht="16.5" customHeight="1">
      <c r="A33" s="43" t="s">
        <v>303</v>
      </c>
      <c r="B33" s="43"/>
      <c r="C33" s="299" t="s">
        <v>95</v>
      </c>
      <c r="D33" s="33">
        <v>21</v>
      </c>
      <c r="F33" s="43" t="s">
        <v>122</v>
      </c>
      <c r="G33" s="43"/>
      <c r="H33" s="299" t="s">
        <v>439</v>
      </c>
      <c r="I33" s="33">
        <v>21</v>
      </c>
    </row>
    <row r="34" spans="1:9" ht="16.5" customHeight="1">
      <c r="A34" s="210" t="s">
        <v>92</v>
      </c>
      <c r="B34" s="43"/>
      <c r="C34" s="299" t="s">
        <v>96</v>
      </c>
      <c r="D34" s="33">
        <v>22</v>
      </c>
      <c r="F34" s="43" t="s">
        <v>109</v>
      </c>
      <c r="G34" s="43"/>
      <c r="H34" s="299" t="s">
        <v>440</v>
      </c>
      <c r="I34" s="33">
        <v>22</v>
      </c>
    </row>
    <row r="35" spans="1:9" ht="16.5" customHeight="1">
      <c r="A35" s="43" t="s">
        <v>300</v>
      </c>
      <c r="B35" s="43"/>
      <c r="C35" s="299" t="s">
        <v>97</v>
      </c>
      <c r="D35" s="33">
        <v>23</v>
      </c>
      <c r="F35" s="43" t="s">
        <v>301</v>
      </c>
      <c r="G35" s="43"/>
      <c r="H35" s="299" t="s">
        <v>441</v>
      </c>
      <c r="I35" s="33">
        <v>23</v>
      </c>
    </row>
    <row r="36" spans="1:9" ht="16.5" customHeight="1">
      <c r="A36" s="43" t="s">
        <v>298</v>
      </c>
      <c r="B36" s="43"/>
      <c r="C36" s="299" t="s">
        <v>98</v>
      </c>
      <c r="D36" s="33">
        <v>24</v>
      </c>
      <c r="F36" s="43" t="s">
        <v>299</v>
      </c>
      <c r="G36" s="43"/>
      <c r="H36" s="299" t="s">
        <v>442</v>
      </c>
      <c r="I36" s="33">
        <v>24</v>
      </c>
    </row>
    <row r="37" spans="1:9" ht="16.5" customHeight="1">
      <c r="A37" s="43" t="s">
        <v>246</v>
      </c>
      <c r="B37" s="43"/>
      <c r="C37" s="299" t="s">
        <v>127</v>
      </c>
      <c r="D37" s="33">
        <v>25</v>
      </c>
      <c r="F37" s="43" t="s">
        <v>248</v>
      </c>
      <c r="G37" s="43"/>
      <c r="H37" s="299" t="s">
        <v>443</v>
      </c>
      <c r="I37" s="33">
        <v>25</v>
      </c>
    </row>
    <row r="38" spans="1:9" ht="33.75" customHeight="1">
      <c r="A38" s="517" t="s">
        <v>302</v>
      </c>
      <c r="B38" s="517"/>
      <c r="C38" s="299" t="s">
        <v>128</v>
      </c>
      <c r="D38" s="33">
        <v>26</v>
      </c>
      <c r="F38" s="43" t="s">
        <v>247</v>
      </c>
      <c r="G38" s="43"/>
      <c r="H38" s="299" t="s">
        <v>444</v>
      </c>
      <c r="I38" s="33">
        <v>26</v>
      </c>
    </row>
    <row r="39" spans="1:9" ht="16.5" customHeight="1">
      <c r="A39" s="43"/>
      <c r="B39" s="43"/>
      <c r="C39" s="299" t="s">
        <v>332</v>
      </c>
      <c r="D39" s="33">
        <v>27</v>
      </c>
      <c r="F39" s="43" t="s">
        <v>99</v>
      </c>
      <c r="G39" s="43"/>
      <c r="H39" s="299" t="s">
        <v>445</v>
      </c>
      <c r="I39" s="33">
        <v>27</v>
      </c>
    </row>
    <row r="40" spans="1:9" ht="16.5" customHeight="1">
      <c r="A40" s="43" t="s">
        <v>309</v>
      </c>
      <c r="B40" s="43"/>
      <c r="C40" s="299" t="s">
        <v>333</v>
      </c>
      <c r="D40" s="33">
        <v>28</v>
      </c>
      <c r="F40" s="43" t="s">
        <v>132</v>
      </c>
      <c r="G40" s="43"/>
      <c r="H40" s="299" t="s">
        <v>446</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78" zoomScaleNormal="78" workbookViewId="0">
      <selection activeCell="B6" sqref="B6"/>
    </sheetView>
  </sheetViews>
  <sheetFormatPr defaultRowHeight="15"/>
  <cols>
    <col min="1" max="1" width="3.85546875" style="440" customWidth="1"/>
    <col min="2" max="2" width="94.140625" style="440" customWidth="1"/>
    <col min="3" max="3" width="1.7109375" style="440" customWidth="1"/>
    <col min="4" max="4" width="3.85546875" style="440" customWidth="1"/>
    <col min="5" max="5" width="91.28515625" style="440" bestFit="1" customWidth="1"/>
    <col min="6" max="256" width="9.140625" style="440"/>
    <col min="257" max="257" width="3.85546875" style="440" customWidth="1"/>
    <col min="258" max="258" width="92.140625" style="440" bestFit="1" customWidth="1"/>
    <col min="259" max="259" width="1.7109375" style="440" customWidth="1"/>
    <col min="260" max="260" width="3.85546875" style="440" customWidth="1"/>
    <col min="261" max="261" width="91.28515625" style="440" bestFit="1" customWidth="1"/>
    <col min="262" max="512" width="9.140625" style="440"/>
    <col min="513" max="513" width="3.85546875" style="440" customWidth="1"/>
    <col min="514" max="514" width="92.140625" style="440" bestFit="1" customWidth="1"/>
    <col min="515" max="515" width="1.7109375" style="440" customWidth="1"/>
    <col min="516" max="516" width="3.85546875" style="440" customWidth="1"/>
    <col min="517" max="517" width="91.28515625" style="440" bestFit="1" customWidth="1"/>
    <col min="518" max="768" width="9.140625" style="440"/>
    <col min="769" max="769" width="3.85546875" style="440" customWidth="1"/>
    <col min="770" max="770" width="92.140625" style="440" bestFit="1" customWidth="1"/>
    <col min="771" max="771" width="1.7109375" style="440" customWidth="1"/>
    <col min="772" max="772" width="3.85546875" style="440" customWidth="1"/>
    <col min="773" max="773" width="91.28515625" style="440" bestFit="1" customWidth="1"/>
    <col min="774" max="1024" width="9.140625" style="440"/>
    <col min="1025" max="1025" width="3.85546875" style="440" customWidth="1"/>
    <col min="1026" max="1026" width="92.140625" style="440" bestFit="1" customWidth="1"/>
    <col min="1027" max="1027" width="1.7109375" style="440" customWidth="1"/>
    <col min="1028" max="1028" width="3.85546875" style="440" customWidth="1"/>
    <col min="1029" max="1029" width="91.28515625" style="440" bestFit="1" customWidth="1"/>
    <col min="1030" max="1280" width="9.140625" style="440"/>
    <col min="1281" max="1281" width="3.85546875" style="440" customWidth="1"/>
    <col min="1282" max="1282" width="92.140625" style="440" bestFit="1" customWidth="1"/>
    <col min="1283" max="1283" width="1.7109375" style="440" customWidth="1"/>
    <col min="1284" max="1284" width="3.85546875" style="440" customWidth="1"/>
    <col min="1285" max="1285" width="91.28515625" style="440" bestFit="1" customWidth="1"/>
    <col min="1286" max="1536" width="9.140625" style="440"/>
    <col min="1537" max="1537" width="3.85546875" style="440" customWidth="1"/>
    <col min="1538" max="1538" width="92.140625" style="440" bestFit="1" customWidth="1"/>
    <col min="1539" max="1539" width="1.7109375" style="440" customWidth="1"/>
    <col min="1540" max="1540" width="3.85546875" style="440" customWidth="1"/>
    <col min="1541" max="1541" width="91.28515625" style="440" bestFit="1" customWidth="1"/>
    <col min="1542" max="1792" width="9.140625" style="440"/>
    <col min="1793" max="1793" width="3.85546875" style="440" customWidth="1"/>
    <col min="1794" max="1794" width="92.140625" style="440" bestFit="1" customWidth="1"/>
    <col min="1795" max="1795" width="1.7109375" style="440" customWidth="1"/>
    <col min="1796" max="1796" width="3.85546875" style="440" customWidth="1"/>
    <col min="1797" max="1797" width="91.28515625" style="440" bestFit="1" customWidth="1"/>
    <col min="1798" max="2048" width="9.140625" style="440"/>
    <col min="2049" max="2049" width="3.85546875" style="440" customWidth="1"/>
    <col min="2050" max="2050" width="92.140625" style="440" bestFit="1" customWidth="1"/>
    <col min="2051" max="2051" width="1.7109375" style="440" customWidth="1"/>
    <col min="2052" max="2052" width="3.85546875" style="440" customWidth="1"/>
    <col min="2053" max="2053" width="91.28515625" style="440" bestFit="1" customWidth="1"/>
    <col min="2054" max="2304" width="9.140625" style="440"/>
    <col min="2305" max="2305" width="3.85546875" style="440" customWidth="1"/>
    <col min="2306" max="2306" width="92.140625" style="440" bestFit="1" customWidth="1"/>
    <col min="2307" max="2307" width="1.7109375" style="440" customWidth="1"/>
    <col min="2308" max="2308" width="3.85546875" style="440" customWidth="1"/>
    <col min="2309" max="2309" width="91.28515625" style="440" bestFit="1" customWidth="1"/>
    <col min="2310" max="2560" width="9.140625" style="440"/>
    <col min="2561" max="2561" width="3.85546875" style="440" customWidth="1"/>
    <col min="2562" max="2562" width="92.140625" style="440" bestFit="1" customWidth="1"/>
    <col min="2563" max="2563" width="1.7109375" style="440" customWidth="1"/>
    <col min="2564" max="2564" width="3.85546875" style="440" customWidth="1"/>
    <col min="2565" max="2565" width="91.28515625" style="440" bestFit="1" customWidth="1"/>
    <col min="2566" max="2816" width="9.140625" style="440"/>
    <col min="2817" max="2817" width="3.85546875" style="440" customWidth="1"/>
    <col min="2818" max="2818" width="92.140625" style="440" bestFit="1" customWidth="1"/>
    <col min="2819" max="2819" width="1.7109375" style="440" customWidth="1"/>
    <col min="2820" max="2820" width="3.85546875" style="440" customWidth="1"/>
    <col min="2821" max="2821" width="91.28515625" style="440" bestFit="1" customWidth="1"/>
    <col min="2822" max="3072" width="9.140625" style="440"/>
    <col min="3073" max="3073" width="3.85546875" style="440" customWidth="1"/>
    <col min="3074" max="3074" width="92.140625" style="440" bestFit="1" customWidth="1"/>
    <col min="3075" max="3075" width="1.7109375" style="440" customWidth="1"/>
    <col min="3076" max="3076" width="3.85546875" style="440" customWidth="1"/>
    <col min="3077" max="3077" width="91.28515625" style="440" bestFit="1" customWidth="1"/>
    <col min="3078" max="3328" width="9.140625" style="440"/>
    <col min="3329" max="3329" width="3.85546875" style="440" customWidth="1"/>
    <col min="3330" max="3330" width="92.140625" style="440" bestFit="1" customWidth="1"/>
    <col min="3331" max="3331" width="1.7109375" style="440" customWidth="1"/>
    <col min="3332" max="3332" width="3.85546875" style="440" customWidth="1"/>
    <col min="3333" max="3333" width="91.28515625" style="440" bestFit="1" customWidth="1"/>
    <col min="3334" max="3584" width="9.140625" style="440"/>
    <col min="3585" max="3585" width="3.85546875" style="440" customWidth="1"/>
    <col min="3586" max="3586" width="92.140625" style="440" bestFit="1" customWidth="1"/>
    <col min="3587" max="3587" width="1.7109375" style="440" customWidth="1"/>
    <col min="3588" max="3588" width="3.85546875" style="440" customWidth="1"/>
    <col min="3589" max="3589" width="91.28515625" style="440" bestFit="1" customWidth="1"/>
    <col min="3590" max="3840" width="9.140625" style="440"/>
    <col min="3841" max="3841" width="3.85546875" style="440" customWidth="1"/>
    <col min="3842" max="3842" width="92.140625" style="440" bestFit="1" customWidth="1"/>
    <col min="3843" max="3843" width="1.7109375" style="440" customWidth="1"/>
    <col min="3844" max="3844" width="3.85546875" style="440" customWidth="1"/>
    <col min="3845" max="3845" width="91.28515625" style="440" bestFit="1" customWidth="1"/>
    <col min="3846" max="4096" width="9.140625" style="440"/>
    <col min="4097" max="4097" width="3.85546875" style="440" customWidth="1"/>
    <col min="4098" max="4098" width="92.140625" style="440" bestFit="1" customWidth="1"/>
    <col min="4099" max="4099" width="1.7109375" style="440" customWidth="1"/>
    <col min="4100" max="4100" width="3.85546875" style="440" customWidth="1"/>
    <col min="4101" max="4101" width="91.28515625" style="440" bestFit="1" customWidth="1"/>
    <col min="4102" max="4352" width="9.140625" style="440"/>
    <col min="4353" max="4353" width="3.85546875" style="440" customWidth="1"/>
    <col min="4354" max="4354" width="92.140625" style="440" bestFit="1" customWidth="1"/>
    <col min="4355" max="4355" width="1.7109375" style="440" customWidth="1"/>
    <col min="4356" max="4356" width="3.85546875" style="440" customWidth="1"/>
    <col min="4357" max="4357" width="91.28515625" style="440" bestFit="1" customWidth="1"/>
    <col min="4358" max="4608" width="9.140625" style="440"/>
    <col min="4609" max="4609" width="3.85546875" style="440" customWidth="1"/>
    <col min="4610" max="4610" width="92.140625" style="440" bestFit="1" customWidth="1"/>
    <col min="4611" max="4611" width="1.7109375" style="440" customWidth="1"/>
    <col min="4612" max="4612" width="3.85546875" style="440" customWidth="1"/>
    <col min="4613" max="4613" width="91.28515625" style="440" bestFit="1" customWidth="1"/>
    <col min="4614" max="4864" width="9.140625" style="440"/>
    <col min="4865" max="4865" width="3.85546875" style="440" customWidth="1"/>
    <col min="4866" max="4866" width="92.140625" style="440" bestFit="1" customWidth="1"/>
    <col min="4867" max="4867" width="1.7109375" style="440" customWidth="1"/>
    <col min="4868" max="4868" width="3.85546875" style="440" customWidth="1"/>
    <col min="4869" max="4869" width="91.28515625" style="440" bestFit="1" customWidth="1"/>
    <col min="4870" max="5120" width="9.140625" style="440"/>
    <col min="5121" max="5121" width="3.85546875" style="440" customWidth="1"/>
    <col min="5122" max="5122" width="92.140625" style="440" bestFit="1" customWidth="1"/>
    <col min="5123" max="5123" width="1.7109375" style="440" customWidth="1"/>
    <col min="5124" max="5124" width="3.85546875" style="440" customWidth="1"/>
    <col min="5125" max="5125" width="91.28515625" style="440" bestFit="1" customWidth="1"/>
    <col min="5126" max="5376" width="9.140625" style="440"/>
    <col min="5377" max="5377" width="3.85546875" style="440" customWidth="1"/>
    <col min="5378" max="5378" width="92.140625" style="440" bestFit="1" customWidth="1"/>
    <col min="5379" max="5379" width="1.7109375" style="440" customWidth="1"/>
    <col min="5380" max="5380" width="3.85546875" style="440" customWidth="1"/>
    <col min="5381" max="5381" width="91.28515625" style="440" bestFit="1" customWidth="1"/>
    <col min="5382" max="5632" width="9.140625" style="440"/>
    <col min="5633" max="5633" width="3.85546875" style="440" customWidth="1"/>
    <col min="5634" max="5634" width="92.140625" style="440" bestFit="1" customWidth="1"/>
    <col min="5635" max="5635" width="1.7109375" style="440" customWidth="1"/>
    <col min="5636" max="5636" width="3.85546875" style="440" customWidth="1"/>
    <col min="5637" max="5637" width="91.28515625" style="440" bestFit="1" customWidth="1"/>
    <col min="5638" max="5888" width="9.140625" style="440"/>
    <col min="5889" max="5889" width="3.85546875" style="440" customWidth="1"/>
    <col min="5890" max="5890" width="92.140625" style="440" bestFit="1" customWidth="1"/>
    <col min="5891" max="5891" width="1.7109375" style="440" customWidth="1"/>
    <col min="5892" max="5892" width="3.85546875" style="440" customWidth="1"/>
    <col min="5893" max="5893" width="91.28515625" style="440" bestFit="1" customWidth="1"/>
    <col min="5894" max="6144" width="9.140625" style="440"/>
    <col min="6145" max="6145" width="3.85546875" style="440" customWidth="1"/>
    <col min="6146" max="6146" width="92.140625" style="440" bestFit="1" customWidth="1"/>
    <col min="6147" max="6147" width="1.7109375" style="440" customWidth="1"/>
    <col min="6148" max="6148" width="3.85546875" style="440" customWidth="1"/>
    <col min="6149" max="6149" width="91.28515625" style="440" bestFit="1" customWidth="1"/>
    <col min="6150" max="6400" width="9.140625" style="440"/>
    <col min="6401" max="6401" width="3.85546875" style="440" customWidth="1"/>
    <col min="6402" max="6402" width="92.140625" style="440" bestFit="1" customWidth="1"/>
    <col min="6403" max="6403" width="1.7109375" style="440" customWidth="1"/>
    <col min="6404" max="6404" width="3.85546875" style="440" customWidth="1"/>
    <col min="6405" max="6405" width="91.28515625" style="440" bestFit="1" customWidth="1"/>
    <col min="6406" max="6656" width="9.140625" style="440"/>
    <col min="6657" max="6657" width="3.85546875" style="440" customWidth="1"/>
    <col min="6658" max="6658" width="92.140625" style="440" bestFit="1" customWidth="1"/>
    <col min="6659" max="6659" width="1.7109375" style="440" customWidth="1"/>
    <col min="6660" max="6660" width="3.85546875" style="440" customWidth="1"/>
    <col min="6661" max="6661" width="91.28515625" style="440" bestFit="1" customWidth="1"/>
    <col min="6662" max="6912" width="9.140625" style="440"/>
    <col min="6913" max="6913" width="3.85546875" style="440" customWidth="1"/>
    <col min="6914" max="6914" width="92.140625" style="440" bestFit="1" customWidth="1"/>
    <col min="6915" max="6915" width="1.7109375" style="440" customWidth="1"/>
    <col min="6916" max="6916" width="3.85546875" style="440" customWidth="1"/>
    <col min="6917" max="6917" width="91.28515625" style="440" bestFit="1" customWidth="1"/>
    <col min="6918" max="7168" width="9.140625" style="440"/>
    <col min="7169" max="7169" width="3.85546875" style="440" customWidth="1"/>
    <col min="7170" max="7170" width="92.140625" style="440" bestFit="1" customWidth="1"/>
    <col min="7171" max="7171" width="1.7109375" style="440" customWidth="1"/>
    <col min="7172" max="7172" width="3.85546875" style="440" customWidth="1"/>
    <col min="7173" max="7173" width="91.28515625" style="440" bestFit="1" customWidth="1"/>
    <col min="7174" max="7424" width="9.140625" style="440"/>
    <col min="7425" max="7425" width="3.85546875" style="440" customWidth="1"/>
    <col min="7426" max="7426" width="92.140625" style="440" bestFit="1" customWidth="1"/>
    <col min="7427" max="7427" width="1.7109375" style="440" customWidth="1"/>
    <col min="7428" max="7428" width="3.85546875" style="440" customWidth="1"/>
    <col min="7429" max="7429" width="91.28515625" style="440" bestFit="1" customWidth="1"/>
    <col min="7430" max="7680" width="9.140625" style="440"/>
    <col min="7681" max="7681" width="3.85546875" style="440" customWidth="1"/>
    <col min="7682" max="7682" width="92.140625" style="440" bestFit="1" customWidth="1"/>
    <col min="7683" max="7683" width="1.7109375" style="440" customWidth="1"/>
    <col min="7684" max="7684" width="3.85546875" style="440" customWidth="1"/>
    <col min="7685" max="7685" width="91.28515625" style="440" bestFit="1" customWidth="1"/>
    <col min="7686" max="7936" width="9.140625" style="440"/>
    <col min="7937" max="7937" width="3.85546875" style="440" customWidth="1"/>
    <col min="7938" max="7938" width="92.140625" style="440" bestFit="1" customWidth="1"/>
    <col min="7939" max="7939" width="1.7109375" style="440" customWidth="1"/>
    <col min="7940" max="7940" width="3.85546875" style="440" customWidth="1"/>
    <col min="7941" max="7941" width="91.28515625" style="440" bestFit="1" customWidth="1"/>
    <col min="7942" max="8192" width="9.140625" style="440"/>
    <col min="8193" max="8193" width="3.85546875" style="440" customWidth="1"/>
    <col min="8194" max="8194" width="92.140625" style="440" bestFit="1" customWidth="1"/>
    <col min="8195" max="8195" width="1.7109375" style="440" customWidth="1"/>
    <col min="8196" max="8196" width="3.85546875" style="440" customWidth="1"/>
    <col min="8197" max="8197" width="91.28515625" style="440" bestFit="1" customWidth="1"/>
    <col min="8198" max="8448" width="9.140625" style="440"/>
    <col min="8449" max="8449" width="3.85546875" style="440" customWidth="1"/>
    <col min="8450" max="8450" width="92.140625" style="440" bestFit="1" customWidth="1"/>
    <col min="8451" max="8451" width="1.7109375" style="440" customWidth="1"/>
    <col min="8452" max="8452" width="3.85546875" style="440" customWidth="1"/>
    <col min="8453" max="8453" width="91.28515625" style="440" bestFit="1" customWidth="1"/>
    <col min="8454" max="8704" width="9.140625" style="440"/>
    <col min="8705" max="8705" width="3.85546875" style="440" customWidth="1"/>
    <col min="8706" max="8706" width="92.140625" style="440" bestFit="1" customWidth="1"/>
    <col min="8707" max="8707" width="1.7109375" style="440" customWidth="1"/>
    <col min="8708" max="8708" width="3.85546875" style="440" customWidth="1"/>
    <col min="8709" max="8709" width="91.28515625" style="440" bestFit="1" customWidth="1"/>
    <col min="8710" max="8960" width="9.140625" style="440"/>
    <col min="8961" max="8961" width="3.85546875" style="440" customWidth="1"/>
    <col min="8962" max="8962" width="92.140625" style="440" bestFit="1" customWidth="1"/>
    <col min="8963" max="8963" width="1.7109375" style="440" customWidth="1"/>
    <col min="8964" max="8964" width="3.85546875" style="440" customWidth="1"/>
    <col min="8965" max="8965" width="91.28515625" style="440" bestFit="1" customWidth="1"/>
    <col min="8966" max="9216" width="9.140625" style="440"/>
    <col min="9217" max="9217" width="3.85546875" style="440" customWidth="1"/>
    <col min="9218" max="9218" width="92.140625" style="440" bestFit="1" customWidth="1"/>
    <col min="9219" max="9219" width="1.7109375" style="440" customWidth="1"/>
    <col min="9220" max="9220" width="3.85546875" style="440" customWidth="1"/>
    <col min="9221" max="9221" width="91.28515625" style="440" bestFit="1" customWidth="1"/>
    <col min="9222" max="9472" width="9.140625" style="440"/>
    <col min="9473" max="9473" width="3.85546875" style="440" customWidth="1"/>
    <col min="9474" max="9474" width="92.140625" style="440" bestFit="1" customWidth="1"/>
    <col min="9475" max="9475" width="1.7109375" style="440" customWidth="1"/>
    <col min="9476" max="9476" width="3.85546875" style="440" customWidth="1"/>
    <col min="9477" max="9477" width="91.28515625" style="440" bestFit="1" customWidth="1"/>
    <col min="9478" max="9728" width="9.140625" style="440"/>
    <col min="9729" max="9729" width="3.85546875" style="440" customWidth="1"/>
    <col min="9730" max="9730" width="92.140625" style="440" bestFit="1" customWidth="1"/>
    <col min="9731" max="9731" width="1.7109375" style="440" customWidth="1"/>
    <col min="9732" max="9732" width="3.85546875" style="440" customWidth="1"/>
    <col min="9733" max="9733" width="91.28515625" style="440" bestFit="1" customWidth="1"/>
    <col min="9734" max="9984" width="9.140625" style="440"/>
    <col min="9985" max="9985" width="3.85546875" style="440" customWidth="1"/>
    <col min="9986" max="9986" width="92.140625" style="440" bestFit="1" customWidth="1"/>
    <col min="9987" max="9987" width="1.7109375" style="440" customWidth="1"/>
    <col min="9988" max="9988" width="3.85546875" style="440" customWidth="1"/>
    <col min="9989" max="9989" width="91.28515625" style="440" bestFit="1" customWidth="1"/>
    <col min="9990" max="10240" width="9.140625" style="440"/>
    <col min="10241" max="10241" width="3.85546875" style="440" customWidth="1"/>
    <col min="10242" max="10242" width="92.140625" style="440" bestFit="1" customWidth="1"/>
    <col min="10243" max="10243" width="1.7109375" style="440" customWidth="1"/>
    <col min="10244" max="10244" width="3.85546875" style="440" customWidth="1"/>
    <col min="10245" max="10245" width="91.28515625" style="440" bestFit="1" customWidth="1"/>
    <col min="10246" max="10496" width="9.140625" style="440"/>
    <col min="10497" max="10497" width="3.85546875" style="440" customWidth="1"/>
    <col min="10498" max="10498" width="92.140625" style="440" bestFit="1" customWidth="1"/>
    <col min="10499" max="10499" width="1.7109375" style="440" customWidth="1"/>
    <col min="10500" max="10500" width="3.85546875" style="440" customWidth="1"/>
    <col min="10501" max="10501" width="91.28515625" style="440" bestFit="1" customWidth="1"/>
    <col min="10502" max="10752" width="9.140625" style="440"/>
    <col min="10753" max="10753" width="3.85546875" style="440" customWidth="1"/>
    <col min="10754" max="10754" width="92.140625" style="440" bestFit="1" customWidth="1"/>
    <col min="10755" max="10755" width="1.7109375" style="440" customWidth="1"/>
    <col min="10756" max="10756" width="3.85546875" style="440" customWidth="1"/>
    <col min="10757" max="10757" width="91.28515625" style="440" bestFit="1" customWidth="1"/>
    <col min="10758" max="11008" width="9.140625" style="440"/>
    <col min="11009" max="11009" width="3.85546875" style="440" customWidth="1"/>
    <col min="11010" max="11010" width="92.140625" style="440" bestFit="1" customWidth="1"/>
    <col min="11011" max="11011" width="1.7109375" style="440" customWidth="1"/>
    <col min="11012" max="11012" width="3.85546875" style="440" customWidth="1"/>
    <col min="11013" max="11013" width="91.28515625" style="440" bestFit="1" customWidth="1"/>
    <col min="11014" max="11264" width="9.140625" style="440"/>
    <col min="11265" max="11265" width="3.85546875" style="440" customWidth="1"/>
    <col min="11266" max="11266" width="92.140625" style="440" bestFit="1" customWidth="1"/>
    <col min="11267" max="11267" width="1.7109375" style="440" customWidth="1"/>
    <col min="11268" max="11268" width="3.85546875" style="440" customWidth="1"/>
    <col min="11269" max="11269" width="91.28515625" style="440" bestFit="1" customWidth="1"/>
    <col min="11270" max="11520" width="9.140625" style="440"/>
    <col min="11521" max="11521" width="3.85546875" style="440" customWidth="1"/>
    <col min="11522" max="11522" width="92.140625" style="440" bestFit="1" customWidth="1"/>
    <col min="11523" max="11523" width="1.7109375" style="440" customWidth="1"/>
    <col min="11524" max="11524" width="3.85546875" style="440" customWidth="1"/>
    <col min="11525" max="11525" width="91.28515625" style="440" bestFit="1" customWidth="1"/>
    <col min="11526" max="11776" width="9.140625" style="440"/>
    <col min="11777" max="11777" width="3.85546875" style="440" customWidth="1"/>
    <col min="11778" max="11778" width="92.140625" style="440" bestFit="1" customWidth="1"/>
    <col min="11779" max="11779" width="1.7109375" style="440" customWidth="1"/>
    <col min="11780" max="11780" width="3.85546875" style="440" customWidth="1"/>
    <col min="11781" max="11781" width="91.28515625" style="440" bestFit="1" customWidth="1"/>
    <col min="11782" max="12032" width="9.140625" style="440"/>
    <col min="12033" max="12033" width="3.85546875" style="440" customWidth="1"/>
    <col min="12034" max="12034" width="92.140625" style="440" bestFit="1" customWidth="1"/>
    <col min="12035" max="12035" width="1.7109375" style="440" customWidth="1"/>
    <col min="12036" max="12036" width="3.85546875" style="440" customWidth="1"/>
    <col min="12037" max="12037" width="91.28515625" style="440" bestFit="1" customWidth="1"/>
    <col min="12038" max="12288" width="9.140625" style="440"/>
    <col min="12289" max="12289" width="3.85546875" style="440" customWidth="1"/>
    <col min="12290" max="12290" width="92.140625" style="440" bestFit="1" customWidth="1"/>
    <col min="12291" max="12291" width="1.7109375" style="440" customWidth="1"/>
    <col min="12292" max="12292" width="3.85546875" style="440" customWidth="1"/>
    <col min="12293" max="12293" width="91.28515625" style="440" bestFit="1" customWidth="1"/>
    <col min="12294" max="12544" width="9.140625" style="440"/>
    <col min="12545" max="12545" width="3.85546875" style="440" customWidth="1"/>
    <col min="12546" max="12546" width="92.140625" style="440" bestFit="1" customWidth="1"/>
    <col min="12547" max="12547" width="1.7109375" style="440" customWidth="1"/>
    <col min="12548" max="12548" width="3.85546875" style="440" customWidth="1"/>
    <col min="12549" max="12549" width="91.28515625" style="440" bestFit="1" customWidth="1"/>
    <col min="12550" max="12800" width="9.140625" style="440"/>
    <col min="12801" max="12801" width="3.85546875" style="440" customWidth="1"/>
    <col min="12802" max="12802" width="92.140625" style="440" bestFit="1" customWidth="1"/>
    <col min="12803" max="12803" width="1.7109375" style="440" customWidth="1"/>
    <col min="12804" max="12804" width="3.85546875" style="440" customWidth="1"/>
    <col min="12805" max="12805" width="91.28515625" style="440" bestFit="1" customWidth="1"/>
    <col min="12806" max="13056" width="9.140625" style="440"/>
    <col min="13057" max="13057" width="3.85546875" style="440" customWidth="1"/>
    <col min="13058" max="13058" width="92.140625" style="440" bestFit="1" customWidth="1"/>
    <col min="13059" max="13059" width="1.7109375" style="440" customWidth="1"/>
    <col min="13060" max="13060" width="3.85546875" style="440" customWidth="1"/>
    <col min="13061" max="13061" width="91.28515625" style="440" bestFit="1" customWidth="1"/>
    <col min="13062" max="13312" width="9.140625" style="440"/>
    <col min="13313" max="13313" width="3.85546875" style="440" customWidth="1"/>
    <col min="13314" max="13314" width="92.140625" style="440" bestFit="1" customWidth="1"/>
    <col min="13315" max="13315" width="1.7109375" style="440" customWidth="1"/>
    <col min="13316" max="13316" width="3.85546875" style="440" customWidth="1"/>
    <col min="13317" max="13317" width="91.28515625" style="440" bestFit="1" customWidth="1"/>
    <col min="13318" max="13568" width="9.140625" style="440"/>
    <col min="13569" max="13569" width="3.85546875" style="440" customWidth="1"/>
    <col min="13570" max="13570" width="92.140625" style="440" bestFit="1" customWidth="1"/>
    <col min="13571" max="13571" width="1.7109375" style="440" customWidth="1"/>
    <col min="13572" max="13572" width="3.85546875" style="440" customWidth="1"/>
    <col min="13573" max="13573" width="91.28515625" style="440" bestFit="1" customWidth="1"/>
    <col min="13574" max="13824" width="9.140625" style="440"/>
    <col min="13825" max="13825" width="3.85546875" style="440" customWidth="1"/>
    <col min="13826" max="13826" width="92.140625" style="440" bestFit="1" customWidth="1"/>
    <col min="13827" max="13827" width="1.7109375" style="440" customWidth="1"/>
    <col min="13828" max="13828" width="3.85546875" style="440" customWidth="1"/>
    <col min="13829" max="13829" width="91.28515625" style="440" bestFit="1" customWidth="1"/>
    <col min="13830" max="14080" width="9.140625" style="440"/>
    <col min="14081" max="14081" width="3.85546875" style="440" customWidth="1"/>
    <col min="14082" max="14082" width="92.140625" style="440" bestFit="1" customWidth="1"/>
    <col min="14083" max="14083" width="1.7109375" style="440" customWidth="1"/>
    <col min="14084" max="14084" width="3.85546875" style="440" customWidth="1"/>
    <col min="14085" max="14085" width="91.28515625" style="440" bestFit="1" customWidth="1"/>
    <col min="14086" max="14336" width="9.140625" style="440"/>
    <col min="14337" max="14337" width="3.85546875" style="440" customWidth="1"/>
    <col min="14338" max="14338" width="92.140625" style="440" bestFit="1" customWidth="1"/>
    <col min="14339" max="14339" width="1.7109375" style="440" customWidth="1"/>
    <col min="14340" max="14340" width="3.85546875" style="440" customWidth="1"/>
    <col min="14341" max="14341" width="91.28515625" style="440" bestFit="1" customWidth="1"/>
    <col min="14342" max="14592" width="9.140625" style="440"/>
    <col min="14593" max="14593" width="3.85546875" style="440" customWidth="1"/>
    <col min="14594" max="14594" width="92.140625" style="440" bestFit="1" customWidth="1"/>
    <col min="14595" max="14595" width="1.7109375" style="440" customWidth="1"/>
    <col min="14596" max="14596" width="3.85546875" style="440" customWidth="1"/>
    <col min="14597" max="14597" width="91.28515625" style="440" bestFit="1" customWidth="1"/>
    <col min="14598" max="14848" width="9.140625" style="440"/>
    <col min="14849" max="14849" width="3.85546875" style="440" customWidth="1"/>
    <col min="14850" max="14850" width="92.140625" style="440" bestFit="1" customWidth="1"/>
    <col min="14851" max="14851" width="1.7109375" style="440" customWidth="1"/>
    <col min="14852" max="14852" width="3.85546875" style="440" customWidth="1"/>
    <col min="14853" max="14853" width="91.28515625" style="440" bestFit="1" customWidth="1"/>
    <col min="14854" max="15104" width="9.140625" style="440"/>
    <col min="15105" max="15105" width="3.85546875" style="440" customWidth="1"/>
    <col min="15106" max="15106" width="92.140625" style="440" bestFit="1" customWidth="1"/>
    <col min="15107" max="15107" width="1.7109375" style="440" customWidth="1"/>
    <col min="15108" max="15108" width="3.85546875" style="440" customWidth="1"/>
    <col min="15109" max="15109" width="91.28515625" style="440" bestFit="1" customWidth="1"/>
    <col min="15110" max="15360" width="9.140625" style="440"/>
    <col min="15361" max="15361" width="3.85546875" style="440" customWidth="1"/>
    <col min="15362" max="15362" width="92.140625" style="440" bestFit="1" customWidth="1"/>
    <col min="15363" max="15363" width="1.7109375" style="440" customWidth="1"/>
    <col min="15364" max="15364" width="3.85546875" style="440" customWidth="1"/>
    <col min="15365" max="15365" width="91.28515625" style="440" bestFit="1" customWidth="1"/>
    <col min="15366" max="15616" width="9.140625" style="440"/>
    <col min="15617" max="15617" width="3.85546875" style="440" customWidth="1"/>
    <col min="15618" max="15618" width="92.140625" style="440" bestFit="1" customWidth="1"/>
    <col min="15619" max="15619" width="1.7109375" style="440" customWidth="1"/>
    <col min="15620" max="15620" width="3.85546875" style="440" customWidth="1"/>
    <col min="15621" max="15621" width="91.28515625" style="440" bestFit="1" customWidth="1"/>
    <col min="15622" max="15872" width="9.140625" style="440"/>
    <col min="15873" max="15873" width="3.85546875" style="440" customWidth="1"/>
    <col min="15874" max="15874" width="92.140625" style="440" bestFit="1" customWidth="1"/>
    <col min="15875" max="15875" width="1.7109375" style="440" customWidth="1"/>
    <col min="15876" max="15876" width="3.85546875" style="440" customWidth="1"/>
    <col min="15877" max="15877" width="91.28515625" style="440" bestFit="1" customWidth="1"/>
    <col min="15878" max="16128" width="9.140625" style="440"/>
    <col min="16129" max="16129" width="3.85546875" style="440" customWidth="1"/>
    <col min="16130" max="16130" width="92.140625" style="440" bestFit="1" customWidth="1"/>
    <col min="16131" max="16131" width="1.7109375" style="440" customWidth="1"/>
    <col min="16132" max="16132" width="3.85546875" style="440" customWidth="1"/>
    <col min="16133" max="16133" width="91.28515625" style="440" bestFit="1" customWidth="1"/>
    <col min="16134" max="16384" width="9.140625" style="440"/>
  </cols>
  <sheetData>
    <row r="1" spans="1:16">
      <c r="A1" s="437"/>
      <c r="B1" s="438"/>
      <c r="C1" s="437"/>
      <c r="D1" s="437"/>
      <c r="E1" s="439"/>
      <c r="F1" s="437"/>
      <c r="G1" s="437"/>
      <c r="H1" s="437"/>
      <c r="I1" s="437"/>
      <c r="J1" s="437"/>
      <c r="K1" s="437"/>
      <c r="L1" s="437"/>
      <c r="M1" s="437"/>
      <c r="N1" s="437"/>
      <c r="O1" s="437"/>
      <c r="P1" s="437"/>
    </row>
    <row r="2" spans="1:16">
      <c r="A2" s="457" t="s">
        <v>65</v>
      </c>
      <c r="B2" s="437"/>
      <c r="C2" s="437"/>
      <c r="D2" s="457" t="s">
        <v>4</v>
      </c>
      <c r="E2" s="437"/>
      <c r="F2" s="437"/>
      <c r="G2" s="437"/>
      <c r="H2" s="437"/>
      <c r="I2" s="437"/>
      <c r="J2" s="437"/>
      <c r="K2" s="437"/>
      <c r="L2" s="437"/>
      <c r="M2" s="437"/>
      <c r="N2" s="437"/>
      <c r="O2" s="437"/>
      <c r="P2" s="437"/>
    </row>
    <row r="3" spans="1:16" ht="13.5" customHeight="1">
      <c r="A3" s="441"/>
      <c r="B3" s="437"/>
      <c r="C3" s="437"/>
      <c r="D3" s="441"/>
      <c r="E3" s="437"/>
      <c r="F3" s="437"/>
      <c r="G3" s="437"/>
      <c r="H3" s="437"/>
      <c r="I3" s="437"/>
      <c r="J3" s="437"/>
      <c r="K3" s="437"/>
      <c r="L3" s="437"/>
      <c r="M3" s="437"/>
      <c r="N3" s="437"/>
      <c r="O3" s="437"/>
      <c r="P3" s="437"/>
    </row>
    <row r="4" spans="1:16" ht="21.75" customHeight="1">
      <c r="A4" s="442" t="s">
        <v>262</v>
      </c>
      <c r="B4" s="437"/>
      <c r="C4" s="437"/>
      <c r="D4" s="440" t="s">
        <v>379</v>
      </c>
      <c r="E4" s="437"/>
      <c r="F4" s="437"/>
      <c r="G4" s="437"/>
      <c r="H4" s="437"/>
      <c r="I4" s="437"/>
      <c r="J4" s="437"/>
      <c r="K4" s="437"/>
      <c r="L4" s="437"/>
      <c r="M4" s="437"/>
      <c r="N4" s="437"/>
      <c r="O4" s="437"/>
      <c r="P4" s="437"/>
    </row>
    <row r="5" spans="1:16" ht="13.5" customHeight="1">
      <c r="A5" s="437"/>
      <c r="B5" s="443"/>
      <c r="C5" s="437"/>
      <c r="D5" s="437"/>
      <c r="E5" s="443"/>
      <c r="F5" s="437"/>
      <c r="G5" s="437"/>
      <c r="H5" s="437"/>
      <c r="I5" s="437"/>
      <c r="J5" s="437"/>
      <c r="K5" s="437"/>
      <c r="L5" s="437"/>
      <c r="M5" s="437"/>
      <c r="N5" s="437"/>
      <c r="O5" s="437"/>
      <c r="P5" s="437"/>
    </row>
    <row r="6" spans="1:16" ht="52.5" customHeight="1">
      <c r="A6" s="444" t="s">
        <v>8</v>
      </c>
      <c r="B6" s="447" t="s">
        <v>470</v>
      </c>
      <c r="C6" s="445"/>
      <c r="D6" s="444" t="s">
        <v>8</v>
      </c>
      <c r="E6" s="448" t="s">
        <v>478</v>
      </c>
      <c r="F6" s="518"/>
      <c r="G6" s="518"/>
      <c r="H6" s="518"/>
      <c r="I6" s="518"/>
      <c r="J6" s="518"/>
      <c r="K6" s="518"/>
      <c r="L6" s="518"/>
      <c r="M6" s="518"/>
      <c r="N6" s="518"/>
      <c r="O6" s="518"/>
      <c r="P6" s="518"/>
    </row>
    <row r="7" spans="1:16" ht="43.5" customHeight="1">
      <c r="A7" s="444" t="s">
        <v>8</v>
      </c>
      <c r="B7" s="446" t="s">
        <v>471</v>
      </c>
      <c r="C7" s="447"/>
      <c r="D7" s="444" t="s">
        <v>8</v>
      </c>
      <c r="E7" s="448" t="s">
        <v>479</v>
      </c>
      <c r="F7" s="518"/>
      <c r="G7" s="518"/>
      <c r="H7" s="518"/>
      <c r="I7" s="518"/>
      <c r="J7" s="518"/>
      <c r="K7" s="518"/>
      <c r="L7" s="518"/>
      <c r="M7" s="518"/>
      <c r="N7" s="518"/>
      <c r="O7" s="518"/>
      <c r="P7" s="518"/>
    </row>
    <row r="8" spans="1:16" ht="40.5" customHeight="1">
      <c r="A8" s="444" t="s">
        <v>8</v>
      </c>
      <c r="B8" s="447" t="s">
        <v>472</v>
      </c>
      <c r="C8" s="447"/>
      <c r="D8" s="444" t="s">
        <v>8</v>
      </c>
      <c r="E8" s="447" t="s">
        <v>480</v>
      </c>
      <c r="F8" s="518"/>
      <c r="G8" s="518"/>
      <c r="H8" s="518"/>
      <c r="I8" s="518"/>
      <c r="J8" s="518"/>
      <c r="K8" s="518"/>
      <c r="L8" s="518"/>
      <c r="M8" s="518"/>
      <c r="N8" s="518"/>
      <c r="O8" s="518"/>
      <c r="P8" s="518"/>
    </row>
    <row r="9" spans="1:16" ht="39.75" customHeight="1">
      <c r="A9" s="444" t="s">
        <v>8</v>
      </c>
      <c r="B9" s="447" t="s">
        <v>473</v>
      </c>
      <c r="C9" s="447"/>
      <c r="D9" s="444" t="s">
        <v>8</v>
      </c>
      <c r="E9" s="447" t="s">
        <v>481</v>
      </c>
      <c r="F9" s="518"/>
      <c r="G9" s="518"/>
      <c r="H9" s="518"/>
      <c r="I9" s="518"/>
      <c r="J9" s="518"/>
      <c r="K9" s="518"/>
      <c r="L9" s="518"/>
      <c r="M9" s="518"/>
      <c r="N9" s="518"/>
      <c r="O9" s="518"/>
      <c r="P9" s="518"/>
    </row>
    <row r="10" spans="1:16" ht="41.25" customHeight="1">
      <c r="A10" s="444" t="s">
        <v>8</v>
      </c>
      <c r="B10" s="447" t="s">
        <v>474</v>
      </c>
      <c r="C10" s="447"/>
      <c r="D10" s="444" t="s">
        <v>8</v>
      </c>
      <c r="E10" s="447" t="s">
        <v>482</v>
      </c>
      <c r="F10" s="518"/>
      <c r="G10" s="518"/>
      <c r="H10" s="518"/>
      <c r="I10" s="518"/>
      <c r="J10" s="518"/>
      <c r="K10" s="518"/>
      <c r="L10" s="518"/>
      <c r="M10" s="518"/>
      <c r="N10" s="518"/>
      <c r="O10" s="518"/>
      <c r="P10" s="518"/>
    </row>
    <row r="11" spans="1:16" ht="40.5" customHeight="1">
      <c r="A11" s="444" t="s">
        <v>8</v>
      </c>
      <c r="B11" s="447" t="s">
        <v>475</v>
      </c>
      <c r="C11" s="447"/>
      <c r="D11" s="444" t="s">
        <v>8</v>
      </c>
      <c r="E11" s="447" t="s">
        <v>483</v>
      </c>
      <c r="F11" s="518"/>
      <c r="G11" s="518"/>
      <c r="H11" s="518"/>
      <c r="I11" s="518"/>
      <c r="J11" s="518"/>
      <c r="K11" s="518"/>
      <c r="L11" s="518"/>
      <c r="M11" s="518"/>
      <c r="N11" s="518"/>
      <c r="O11" s="518"/>
      <c r="P11" s="518"/>
    </row>
    <row r="12" spans="1:16" ht="45">
      <c r="A12" s="444" t="s">
        <v>8</v>
      </c>
      <c r="B12" s="447" t="s">
        <v>476</v>
      </c>
      <c r="C12" s="447"/>
      <c r="D12" s="444" t="s">
        <v>8</v>
      </c>
      <c r="E12" s="447" t="s">
        <v>484</v>
      </c>
      <c r="F12" s="518"/>
      <c r="G12" s="518"/>
      <c r="H12" s="518"/>
      <c r="I12" s="518"/>
      <c r="J12" s="518"/>
      <c r="K12" s="518"/>
      <c r="L12" s="518"/>
      <c r="M12" s="518"/>
      <c r="N12" s="518"/>
      <c r="O12" s="518"/>
      <c r="P12" s="518"/>
    </row>
    <row r="13" spans="1:16" ht="45">
      <c r="A13" s="444" t="s">
        <v>8</v>
      </c>
      <c r="B13" s="447" t="s">
        <v>477</v>
      </c>
      <c r="C13" s="447"/>
      <c r="D13" s="444" t="s">
        <v>8</v>
      </c>
      <c r="E13" s="447" t="s">
        <v>485</v>
      </c>
      <c r="F13" s="518"/>
      <c r="G13" s="518"/>
      <c r="H13" s="518"/>
      <c r="I13" s="518"/>
      <c r="J13" s="518"/>
      <c r="K13" s="518"/>
      <c r="L13" s="518"/>
      <c r="M13" s="518"/>
      <c r="N13" s="518"/>
      <c r="O13" s="518"/>
      <c r="P13" s="518"/>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62"/>
  <sheetViews>
    <sheetView topLeftCell="A10" zoomScaleNormal="100" workbookViewId="0">
      <selection activeCell="B38" sqref="B38:C39"/>
    </sheetView>
  </sheetViews>
  <sheetFormatPr defaultColWidth="9.140625" defaultRowHeight="12"/>
  <cols>
    <col min="1" max="1" width="37.7109375" style="63"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9.28515625" style="63" bestFit="1" customWidth="1"/>
    <col min="9" max="9" width="11.140625" style="63" bestFit="1" customWidth="1"/>
    <col min="10" max="16384" width="9.140625" style="63"/>
  </cols>
  <sheetData>
    <row r="1" spans="1:33" s="60" customFormat="1" ht="16.5" customHeight="1">
      <c r="A1" s="526" t="s">
        <v>208</v>
      </c>
      <c r="B1" s="526"/>
      <c r="C1" s="526"/>
      <c r="D1" s="526"/>
      <c r="E1" s="526"/>
      <c r="F1" s="526"/>
      <c r="G1" s="271"/>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27" t="s">
        <v>55</v>
      </c>
      <c r="B2" s="527"/>
      <c r="C2" s="527"/>
      <c r="D2" s="527"/>
      <c r="E2" s="527"/>
      <c r="F2" s="527"/>
      <c r="G2" s="271"/>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23" t="s">
        <v>136</v>
      </c>
      <c r="B3" s="523"/>
      <c r="C3" s="523"/>
      <c r="D3" s="523"/>
      <c r="E3" s="523"/>
      <c r="F3" s="523"/>
      <c r="G3" s="271"/>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3"/>
      <c r="B6" s="304"/>
      <c r="C6" s="305"/>
      <c r="D6" s="416" t="s">
        <v>50</v>
      </c>
      <c r="E6" s="528" t="s">
        <v>12</v>
      </c>
      <c r="F6" s="529"/>
    </row>
    <row r="7" spans="1:33" ht="12" customHeight="1">
      <c r="A7" s="306" t="s">
        <v>13</v>
      </c>
      <c r="B7" s="528" t="s">
        <v>263</v>
      </c>
      <c r="C7" s="529"/>
      <c r="D7" s="416" t="s">
        <v>14</v>
      </c>
      <c r="E7" s="528" t="s">
        <v>14</v>
      </c>
      <c r="F7" s="529"/>
    </row>
    <row r="8" spans="1:33" ht="12" customHeight="1">
      <c r="A8" s="307" t="s">
        <v>16</v>
      </c>
      <c r="B8" s="524" t="s">
        <v>264</v>
      </c>
      <c r="C8" s="525"/>
      <c r="D8" s="341" t="s">
        <v>51</v>
      </c>
      <c r="E8" s="524" t="s">
        <v>18</v>
      </c>
      <c r="F8" s="525"/>
    </row>
    <row r="9" spans="1:33" ht="12" customHeight="1">
      <c r="A9" s="308"/>
      <c r="B9" s="304"/>
      <c r="C9" s="305"/>
      <c r="D9" s="341" t="s">
        <v>19</v>
      </c>
      <c r="E9" s="524" t="s">
        <v>19</v>
      </c>
      <c r="F9" s="525"/>
    </row>
    <row r="10" spans="1:33" ht="14.25" customHeight="1" thickBot="1">
      <c r="A10" s="65" t="s">
        <v>467</v>
      </c>
      <c r="B10" s="66">
        <v>2020</v>
      </c>
      <c r="C10" s="225">
        <v>2021</v>
      </c>
      <c r="D10" s="66" t="s">
        <v>486</v>
      </c>
      <c r="E10" s="66">
        <v>2020</v>
      </c>
      <c r="F10" s="225">
        <v>2021</v>
      </c>
    </row>
    <row r="11" spans="1:33" ht="15.75" thickBot="1">
      <c r="A11" s="520" t="s">
        <v>337</v>
      </c>
      <c r="B11" s="520"/>
      <c r="C11" s="520"/>
      <c r="D11" s="520"/>
      <c r="E11" s="520"/>
      <c r="F11" s="520"/>
    </row>
    <row r="12" spans="1:33" ht="13.5" customHeight="1">
      <c r="A12" s="69" t="s">
        <v>172</v>
      </c>
      <c r="B12" s="162">
        <v>1486273.6738913031</v>
      </c>
      <c r="C12" s="162">
        <v>1753725.9478958608</v>
      </c>
      <c r="D12" s="224">
        <f>(C12/B12-1)*100</f>
        <v>17.994820113063348</v>
      </c>
      <c r="E12" s="87">
        <f>B12/B15*100</f>
        <v>4.1639748706805761</v>
      </c>
      <c r="F12" s="87">
        <f>C12/C15*100</f>
        <v>4.1438521924972758</v>
      </c>
    </row>
    <row r="13" spans="1:33" ht="18" customHeight="1">
      <c r="A13" s="71" t="s">
        <v>261</v>
      </c>
      <c r="B13" s="455">
        <v>34207353.690588459</v>
      </c>
      <c r="C13" s="211">
        <v>40567425.155685969</v>
      </c>
      <c r="D13" s="224">
        <f>(C13/B13-1)*100</f>
        <v>18.592702383895208</v>
      </c>
      <c r="E13" s="90">
        <f>B13/B15*100</f>
        <v>95.83602512931941</v>
      </c>
      <c r="F13" s="90">
        <f>C13/C15*100</f>
        <v>95.856147807502722</v>
      </c>
    </row>
    <row r="14" spans="1:33" ht="13.5" customHeight="1">
      <c r="A14" s="72" t="s">
        <v>237</v>
      </c>
      <c r="B14" s="211"/>
      <c r="C14" s="211"/>
      <c r="D14" s="224"/>
      <c r="E14" s="90"/>
      <c r="F14" s="90"/>
    </row>
    <row r="15" spans="1:33" ht="15">
      <c r="A15" s="314" t="s">
        <v>9</v>
      </c>
      <c r="B15" s="315">
        <f>SUM(B12:B14)</f>
        <v>35693627.364479765</v>
      </c>
      <c r="C15" s="315">
        <f>SUM(C12:C14)</f>
        <v>42321151.103581831</v>
      </c>
      <c r="D15" s="316">
        <f>(C15/B15-1)*100</f>
        <v>18.567806716381519</v>
      </c>
      <c r="E15" s="317">
        <f>SUM(E12:E14)</f>
        <v>99.999999999999986</v>
      </c>
      <c r="F15" s="317">
        <f>SUM(F12:F14)</f>
        <v>100</v>
      </c>
    </row>
    <row r="16" spans="1:33" ht="12.75" thickBot="1">
      <c r="A16" s="73"/>
      <c r="B16" s="74"/>
      <c r="C16" s="283"/>
      <c r="D16" s="456"/>
      <c r="E16" s="75"/>
      <c r="F16" s="75"/>
    </row>
    <row r="17" spans="1:33" ht="14.25" customHeight="1" thickBot="1">
      <c r="A17" s="520" t="s">
        <v>334</v>
      </c>
      <c r="B17" s="520"/>
      <c r="C17" s="520"/>
      <c r="D17" s="520"/>
      <c r="E17" s="520"/>
      <c r="F17" s="520"/>
    </row>
    <row r="18" spans="1:33" ht="16.5" customHeight="1">
      <c r="A18" s="69" t="s">
        <v>171</v>
      </c>
      <c r="B18" s="162">
        <v>258105.49</v>
      </c>
      <c r="C18" s="162">
        <v>457670.47000000003</v>
      </c>
      <c r="D18" s="224">
        <f>(C18/B18-1)*100</f>
        <v>77.319153498052316</v>
      </c>
      <c r="E18" s="87">
        <f>B18/$B$21*100</f>
        <v>1.4610485970338407</v>
      </c>
      <c r="F18" s="87">
        <f>C18/$C$21*100</f>
        <v>1.8939810960863734</v>
      </c>
    </row>
    <row r="19" spans="1:33" ht="20.25" customHeight="1">
      <c r="A19" s="71" t="s">
        <v>261</v>
      </c>
      <c r="B19" s="211">
        <v>17407664.869999997</v>
      </c>
      <c r="C19" s="211">
        <f>(19369882.605+' F9'!D23)</f>
        <v>23706798.274999999</v>
      </c>
      <c r="D19" s="224">
        <f>(C19/B19-1)*100</f>
        <v>36.185975844788885</v>
      </c>
      <c r="E19" s="90">
        <f>B19/$B$21*100</f>
        <v>98.538951402966163</v>
      </c>
      <c r="F19" s="90">
        <f>C19/$C$21*100</f>
        <v>98.106018903913622</v>
      </c>
    </row>
    <row r="20" spans="1:33" ht="16.5" customHeight="1">
      <c r="A20" s="72" t="s">
        <v>237</v>
      </c>
      <c r="B20" s="211"/>
      <c r="C20" s="211"/>
      <c r="D20" s="224"/>
      <c r="E20" s="90"/>
      <c r="F20" s="90"/>
    </row>
    <row r="21" spans="1:33" ht="15">
      <c r="A21" s="314" t="s">
        <v>9</v>
      </c>
      <c r="B21" s="315">
        <f>SUM(B18:B20)</f>
        <v>17665770.359999996</v>
      </c>
      <c r="C21" s="315">
        <f>SUM(C18:C20)</f>
        <v>24164468.744999997</v>
      </c>
      <c r="D21" s="316">
        <f>(C21/B21-1)*100</f>
        <v>36.786951559807335</v>
      </c>
      <c r="E21" s="317">
        <v>100</v>
      </c>
      <c r="F21" s="318">
        <v>100</v>
      </c>
    </row>
    <row r="22" spans="1:33" ht="15">
      <c r="A22" s="77"/>
      <c r="B22" s="78"/>
      <c r="C22" s="226"/>
      <c r="D22" s="265"/>
      <c r="E22" s="79"/>
      <c r="F22" s="79"/>
    </row>
    <row r="23" spans="1:33" s="60" customFormat="1" ht="15.75" customHeight="1">
      <c r="A23" s="526" t="s">
        <v>56</v>
      </c>
      <c r="B23" s="526"/>
      <c r="C23" s="526"/>
      <c r="D23" s="526"/>
      <c r="E23" s="526"/>
      <c r="F23" s="526"/>
      <c r="G23" s="271"/>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23" t="s">
        <v>137</v>
      </c>
      <c r="B24" s="523"/>
      <c r="C24" s="523"/>
      <c r="D24" s="523"/>
      <c r="E24" s="523"/>
      <c r="F24" s="523"/>
      <c r="G24" s="271"/>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9"/>
      <c r="B26" s="310"/>
      <c r="C26" s="311"/>
      <c r="D26" s="417" t="s">
        <v>50</v>
      </c>
      <c r="E26" s="521" t="s">
        <v>12</v>
      </c>
      <c r="F26" s="521"/>
      <c r="H26" s="68"/>
      <c r="I26" s="68"/>
    </row>
    <row r="27" spans="1:33" ht="12" customHeight="1">
      <c r="A27" s="309" t="s">
        <v>13</v>
      </c>
      <c r="B27" s="521" t="s">
        <v>170</v>
      </c>
      <c r="C27" s="521"/>
      <c r="D27" s="417" t="s">
        <v>14</v>
      </c>
      <c r="E27" s="521" t="s">
        <v>14</v>
      </c>
      <c r="F27" s="521"/>
    </row>
    <row r="28" spans="1:33" ht="12" customHeight="1">
      <c r="A28" s="312" t="s">
        <v>16</v>
      </c>
      <c r="B28" s="522" t="s">
        <v>169</v>
      </c>
      <c r="C28" s="522"/>
      <c r="D28" s="418" t="s">
        <v>51</v>
      </c>
      <c r="E28" s="522" t="s">
        <v>18</v>
      </c>
      <c r="F28" s="522"/>
    </row>
    <row r="29" spans="1:33" ht="12" customHeight="1">
      <c r="A29" s="312"/>
      <c r="B29" s="310"/>
      <c r="C29" s="311"/>
      <c r="D29" s="418" t="s">
        <v>19</v>
      </c>
      <c r="E29" s="522" t="s">
        <v>19</v>
      </c>
      <c r="F29" s="522"/>
    </row>
    <row r="30" spans="1:33" ht="15" customHeight="1" thickBot="1">
      <c r="A30" s="65" t="str">
        <f>A10</f>
        <v>Janar - Maj / January - May</v>
      </c>
      <c r="B30" s="66">
        <v>2020</v>
      </c>
      <c r="C30" s="225">
        <v>2021</v>
      </c>
      <c r="D30" s="66" t="s">
        <v>486</v>
      </c>
      <c r="E30" s="66">
        <v>2020</v>
      </c>
      <c r="F30" s="225">
        <v>2021</v>
      </c>
    </row>
    <row r="31" spans="1:33" ht="15.75" thickBot="1">
      <c r="A31" s="520" t="s">
        <v>335</v>
      </c>
      <c r="B31" s="520"/>
      <c r="C31" s="520"/>
      <c r="D31" s="520"/>
      <c r="E31" s="520"/>
      <c r="F31" s="520"/>
    </row>
    <row r="32" spans="1:33" ht="15">
      <c r="A32" s="69" t="s">
        <v>171</v>
      </c>
      <c r="B32" s="162">
        <v>7382</v>
      </c>
      <c r="C32" s="162">
        <v>11256</v>
      </c>
      <c r="D32" s="224">
        <f>(C32/B32-1)*100</f>
        <v>52.47900298022217</v>
      </c>
      <c r="E32" s="87">
        <f>B32/$B$35*100</f>
        <v>2.6859165844979462</v>
      </c>
      <c r="F32" s="87">
        <f>C32/$C$35*100</f>
        <v>3.1358826774242079</v>
      </c>
    </row>
    <row r="33" spans="1:9" ht="15">
      <c r="A33" s="71" t="s">
        <v>261</v>
      </c>
      <c r="B33" s="211">
        <v>267459</v>
      </c>
      <c r="C33" s="211">
        <f>(236476+'F10'!D23)</f>
        <v>347686</v>
      </c>
      <c r="D33" s="224">
        <f>(C33/B33-1)*100</f>
        <v>29.995999386821914</v>
      </c>
      <c r="E33" s="90">
        <f>B33/$B$35*100</f>
        <v>97.314083415502054</v>
      </c>
      <c r="F33" s="90">
        <f>C33/$C$35*100</f>
        <v>96.864117322575794</v>
      </c>
    </row>
    <row r="34" spans="1:9" ht="13.5" customHeight="1">
      <c r="A34" s="72" t="s">
        <v>237</v>
      </c>
      <c r="B34" s="91"/>
      <c r="C34" s="91"/>
      <c r="D34" s="224"/>
      <c r="E34" s="90">
        <v>0</v>
      </c>
      <c r="F34" s="90">
        <v>0</v>
      </c>
    </row>
    <row r="35" spans="1:9" ht="15">
      <c r="A35" s="314" t="s">
        <v>9</v>
      </c>
      <c r="B35" s="315">
        <f>SUM(B32:B34)</f>
        <v>274841</v>
      </c>
      <c r="C35" s="315">
        <f>SUM(C32:C34)</f>
        <v>358942</v>
      </c>
      <c r="D35" s="316">
        <f>(C35/B35-1)*100</f>
        <v>30.59987410903031</v>
      </c>
      <c r="E35" s="317">
        <f>SUM(E32:E34)</f>
        <v>100</v>
      </c>
      <c r="F35" s="318">
        <f>SUM(F32:F34)</f>
        <v>100</v>
      </c>
    </row>
    <row r="36" spans="1:9" ht="12.75" thickBot="1">
      <c r="A36" s="64"/>
      <c r="B36" s="84"/>
      <c r="C36" s="158"/>
      <c r="D36" s="266"/>
      <c r="E36" s="84"/>
      <c r="F36" s="84"/>
    </row>
    <row r="37" spans="1:9" ht="15.75" thickBot="1">
      <c r="A37" s="520" t="s">
        <v>336</v>
      </c>
      <c r="B37" s="520"/>
      <c r="C37" s="520"/>
      <c r="D37" s="520"/>
      <c r="E37" s="520"/>
      <c r="F37" s="520"/>
    </row>
    <row r="38" spans="1:9" ht="12.75" customHeight="1">
      <c r="A38" s="69" t="s">
        <v>172</v>
      </c>
      <c r="B38" s="162">
        <v>95</v>
      </c>
      <c r="C38" s="162">
        <v>154</v>
      </c>
      <c r="D38" s="224">
        <f>(C38/B38-1)*100</f>
        <v>62.105263157894733</v>
      </c>
      <c r="E38" s="87">
        <f>B38/B41*100</f>
        <v>0.19438135575880344</v>
      </c>
      <c r="F38" s="87">
        <f>C38/$C$39*100</f>
        <v>0.25066328108468838</v>
      </c>
    </row>
    <row r="39" spans="1:9" ht="15">
      <c r="A39" s="71" t="s">
        <v>261</v>
      </c>
      <c r="B39" s="211">
        <v>48778</v>
      </c>
      <c r="C39" s="211">
        <f>(59433+'F11'!D23)</f>
        <v>61437</v>
      </c>
      <c r="D39" s="224">
        <f>(C39/B39-1)*100</f>
        <v>25.952273565951867</v>
      </c>
      <c r="E39" s="90">
        <f>B39/B41*100</f>
        <v>99.805618644241207</v>
      </c>
      <c r="F39" s="90">
        <f>C39/$C$41*100</f>
        <v>99.749963468688605</v>
      </c>
    </row>
    <row r="40" spans="1:9" ht="15.75" customHeight="1">
      <c r="A40" s="72" t="s">
        <v>237</v>
      </c>
      <c r="B40" s="211"/>
      <c r="C40" s="211"/>
      <c r="D40" s="224"/>
      <c r="E40" s="90">
        <v>0</v>
      </c>
      <c r="F40" s="90">
        <v>0</v>
      </c>
    </row>
    <row r="41" spans="1:9" ht="15">
      <c r="A41" s="314" t="s">
        <v>9</v>
      </c>
      <c r="B41" s="315">
        <f>SUM(B38:B40)</f>
        <v>48873</v>
      </c>
      <c r="C41" s="315">
        <f>SUM(C38:C40)</f>
        <v>61591</v>
      </c>
      <c r="D41" s="316">
        <f>(C41/B41-1)*100</f>
        <v>26.022548237268019</v>
      </c>
      <c r="E41" s="317">
        <f>SUM(E38:E40)</f>
        <v>100.00000000000001</v>
      </c>
      <c r="F41" s="318">
        <f>SUM(F38:F40)</f>
        <v>100.00062674977329</v>
      </c>
      <c r="H41" s="470"/>
      <c r="I41" s="470"/>
    </row>
    <row r="42" spans="1:9" ht="15">
      <c r="A42" s="77"/>
      <c r="B42" s="85"/>
      <c r="C42" s="227"/>
      <c r="D42" s="267"/>
      <c r="E42" s="86"/>
      <c r="F42" s="86"/>
    </row>
    <row r="43" spans="1:9" ht="12.75">
      <c r="A43" s="519" t="s">
        <v>152</v>
      </c>
      <c r="B43" s="519"/>
      <c r="C43" s="519" t="s">
        <v>153</v>
      </c>
      <c r="D43" s="519"/>
      <c r="E43" s="519"/>
      <c r="F43" s="519"/>
    </row>
    <row r="46" spans="1:9">
      <c r="B46" s="63" t="s">
        <v>217</v>
      </c>
    </row>
    <row r="61" spans="2:3">
      <c r="B61" s="68">
        <v>11256</v>
      </c>
      <c r="C61" s="68">
        <v>1753725.947895861</v>
      </c>
    </row>
    <row r="62" spans="2:3">
      <c r="B62" s="68">
        <v>154</v>
      </c>
      <c r="C62" s="68">
        <v>457670.47000000003</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Normal="100" workbookViewId="0">
      <selection activeCell="H24" sqref="H24"/>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26"/>
      <c r="C1" s="526"/>
      <c r="D1" s="526"/>
      <c r="E1" s="526"/>
      <c r="F1" s="526"/>
      <c r="G1" s="526"/>
      <c r="H1" s="271"/>
      <c r="I1" s="59"/>
      <c r="J1" s="59"/>
      <c r="K1" s="59"/>
      <c r="L1" s="59"/>
      <c r="M1" s="59"/>
      <c r="N1" s="59"/>
      <c r="O1" s="59"/>
      <c r="P1" s="59"/>
      <c r="Q1" s="59"/>
      <c r="R1" s="59"/>
      <c r="S1" s="59"/>
      <c r="T1" s="59"/>
      <c r="U1" s="59"/>
      <c r="V1" s="59"/>
    </row>
    <row r="2" spans="1:22" s="60" customFormat="1" ht="15.75" customHeight="1">
      <c r="A2" s="526" t="s">
        <v>167</v>
      </c>
      <c r="B2" s="526"/>
      <c r="C2" s="526"/>
      <c r="D2" s="526"/>
      <c r="E2" s="526"/>
      <c r="F2" s="526"/>
      <c r="G2" s="526"/>
      <c r="H2" s="271"/>
      <c r="I2" s="59"/>
      <c r="J2" s="59"/>
      <c r="K2" s="59"/>
      <c r="L2" s="59"/>
      <c r="M2" s="59"/>
      <c r="N2" s="59"/>
      <c r="O2" s="59"/>
      <c r="P2" s="59"/>
      <c r="Q2" s="59"/>
      <c r="R2" s="59"/>
      <c r="S2" s="59"/>
      <c r="T2" s="59"/>
      <c r="U2" s="59"/>
      <c r="V2" s="59"/>
    </row>
    <row r="3" spans="1:22" s="60" customFormat="1" ht="15.75" customHeight="1">
      <c r="A3" s="523" t="s">
        <v>179</v>
      </c>
      <c r="B3" s="523"/>
      <c r="C3" s="523"/>
      <c r="D3" s="523"/>
      <c r="E3" s="523"/>
      <c r="F3" s="523"/>
      <c r="G3" s="523"/>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9"/>
      <c r="B5" s="320"/>
      <c r="C5" s="304"/>
      <c r="D5" s="321"/>
      <c r="E5" s="322" t="s">
        <v>50</v>
      </c>
      <c r="F5" s="528" t="s">
        <v>12</v>
      </c>
      <c r="G5" s="521"/>
    </row>
    <row r="6" spans="1:22" ht="15.75" customHeight="1">
      <c r="A6" s="319" t="s">
        <v>47</v>
      </c>
      <c r="B6" s="309" t="s">
        <v>10</v>
      </c>
      <c r="C6" s="528" t="s">
        <v>263</v>
      </c>
      <c r="D6" s="529"/>
      <c r="E6" s="322" t="s">
        <v>14</v>
      </c>
      <c r="F6" s="528" t="s">
        <v>14</v>
      </c>
      <c r="G6" s="521"/>
    </row>
    <row r="7" spans="1:22" ht="13.5" customHeight="1">
      <c r="A7" s="323"/>
      <c r="B7" s="312" t="s">
        <v>180</v>
      </c>
      <c r="C7" s="524" t="s">
        <v>264</v>
      </c>
      <c r="D7" s="525"/>
      <c r="E7" s="313" t="s">
        <v>51</v>
      </c>
      <c r="F7" s="524" t="s">
        <v>18</v>
      </c>
      <c r="G7" s="522"/>
    </row>
    <row r="8" spans="1:22" ht="12" customHeight="1">
      <c r="A8" s="324"/>
      <c r="B8" s="312"/>
      <c r="C8" s="304"/>
      <c r="D8" s="321"/>
      <c r="E8" s="313" t="s">
        <v>19</v>
      </c>
      <c r="F8" s="524" t="s">
        <v>19</v>
      </c>
      <c r="G8" s="522"/>
    </row>
    <row r="9" spans="1:22" ht="16.5" customHeight="1" thickBot="1">
      <c r="A9" s="184"/>
      <c r="B9" s="65" t="str">
        <f>' F4'!A10</f>
        <v>Janar - Maj / January - May</v>
      </c>
      <c r="C9" s="66">
        <v>2020</v>
      </c>
      <c r="D9" s="225">
        <v>2021</v>
      </c>
      <c r="E9" s="66" t="s">
        <v>486</v>
      </c>
      <c r="F9" s="66">
        <v>2020</v>
      </c>
      <c r="G9" s="225">
        <v>2021</v>
      </c>
    </row>
    <row r="10" spans="1:22" ht="15.75" thickBot="1">
      <c r="A10" s="520" t="s">
        <v>338</v>
      </c>
      <c r="B10" s="520"/>
      <c r="C10" s="520"/>
      <c r="D10" s="520"/>
      <c r="E10" s="520"/>
      <c r="F10" s="520"/>
      <c r="G10" s="520"/>
    </row>
    <row r="11" spans="1:22" ht="12.75">
      <c r="A11" s="326" t="s">
        <v>254</v>
      </c>
      <c r="B11" s="325" t="s">
        <v>316</v>
      </c>
      <c r="C11" s="327">
        <f>SUM(C12:C24)</f>
        <v>1486273.6738913031</v>
      </c>
      <c r="D11" s="327">
        <f>SUM(D12:D24)</f>
        <v>1753725.947895861</v>
      </c>
      <c r="E11" s="328">
        <f>(D11/C11-1)*100</f>
        <v>17.994820113063348</v>
      </c>
      <c r="F11" s="329">
        <f>SUM(F12:F30)</f>
        <v>99.999999999999986</v>
      </c>
      <c r="G11" s="329">
        <f>SUM(G12:G30)</f>
        <v>100.00000000000001</v>
      </c>
    </row>
    <row r="12" spans="1:22" ht="12.75">
      <c r="A12" s="249"/>
      <c r="B12" s="250" t="s">
        <v>356</v>
      </c>
      <c r="C12" s="88">
        <v>0</v>
      </c>
      <c r="D12" s="88">
        <v>0</v>
      </c>
      <c r="E12" s="88"/>
      <c r="F12" s="175">
        <f>C12/C$31*100</f>
        <v>0</v>
      </c>
      <c r="G12" s="175">
        <f>D12/D$31*100</f>
        <v>0</v>
      </c>
    </row>
    <row r="13" spans="1:22" ht="12.75">
      <c r="A13" s="251"/>
      <c r="B13" s="434" t="s">
        <v>317</v>
      </c>
      <c r="C13" s="88">
        <v>344651.19399999996</v>
      </c>
      <c r="D13" s="88">
        <v>471272.48</v>
      </c>
      <c r="E13" s="89">
        <f>(D13/C13-1)*100</f>
        <v>36.738966295297402</v>
      </c>
      <c r="F13" s="175">
        <f>C13/C$31*100</f>
        <v>23.188945619796105</v>
      </c>
      <c r="G13" s="175">
        <f>D13/D$31*100</f>
        <v>26.872641108232315</v>
      </c>
    </row>
    <row r="14" spans="1:22" ht="12.75">
      <c r="A14" s="251"/>
      <c r="B14" s="434" t="s">
        <v>381</v>
      </c>
      <c r="C14" s="88">
        <v>977194.35989130323</v>
      </c>
      <c r="D14" s="88">
        <v>1041732.407895861</v>
      </c>
      <c r="E14" s="89">
        <f>(D14/C14-1)*100</f>
        <v>6.6044228920576709</v>
      </c>
      <c r="F14" s="175">
        <f t="shared" ref="F14:G24" si="0">C14/C$31*100</f>
        <v>65.747942458864344</v>
      </c>
      <c r="G14" s="175">
        <f t="shared" si="0"/>
        <v>59.401094517974293</v>
      </c>
    </row>
    <row r="15" spans="1:22" ht="12.75">
      <c r="A15" s="251"/>
      <c r="B15" s="434" t="s">
        <v>382</v>
      </c>
      <c r="C15" s="88">
        <v>0</v>
      </c>
      <c r="D15" s="88">
        <v>0</v>
      </c>
      <c r="E15" s="89"/>
      <c r="F15" s="175">
        <f t="shared" si="0"/>
        <v>0</v>
      </c>
      <c r="G15" s="175">
        <f t="shared" si="0"/>
        <v>0</v>
      </c>
    </row>
    <row r="16" spans="1:22" ht="12.75">
      <c r="A16" s="251"/>
      <c r="B16" s="434" t="s">
        <v>383</v>
      </c>
      <c r="C16" s="88">
        <v>104783.98000000001</v>
      </c>
      <c r="D16" s="88">
        <v>165327.90999999997</v>
      </c>
      <c r="E16" s="89">
        <f>(D16/C16-1)*100</f>
        <v>57.779757936279921</v>
      </c>
      <c r="F16" s="175">
        <f t="shared" si="0"/>
        <v>7.0501134374303165</v>
      </c>
      <c r="G16" s="175">
        <f t="shared" si="0"/>
        <v>9.4272374881812162</v>
      </c>
    </row>
    <row r="17" spans="1:7" ht="12.75">
      <c r="A17" s="251"/>
      <c r="B17" s="434" t="s">
        <v>384</v>
      </c>
      <c r="C17" s="88">
        <v>26408.94</v>
      </c>
      <c r="D17" s="88">
        <v>34214.71</v>
      </c>
      <c r="E17" s="89"/>
      <c r="F17" s="175">
        <f t="shared" si="0"/>
        <v>1.7768558014525788</v>
      </c>
      <c r="G17" s="175">
        <f t="shared" si="0"/>
        <v>1.9509724447569001</v>
      </c>
    </row>
    <row r="18" spans="1:7" ht="12.75">
      <c r="A18" s="251"/>
      <c r="B18" s="252" t="s">
        <v>358</v>
      </c>
      <c r="C18" s="88">
        <v>0</v>
      </c>
      <c r="D18" s="88">
        <v>0</v>
      </c>
      <c r="E18" s="89"/>
      <c r="F18" s="175">
        <f t="shared" si="0"/>
        <v>0</v>
      </c>
      <c r="G18" s="175">
        <f t="shared" si="0"/>
        <v>0</v>
      </c>
    </row>
    <row r="19" spans="1:7" ht="12.75">
      <c r="A19" s="251"/>
      <c r="B19" s="252" t="s">
        <v>359</v>
      </c>
      <c r="C19" s="88">
        <v>24616.7</v>
      </c>
      <c r="D19" s="88">
        <v>20292.099999999999</v>
      </c>
      <c r="E19" s="89">
        <f>(D19/C19-1)*100</f>
        <v>-17.567748723427602</v>
      </c>
      <c r="F19" s="175">
        <f>C19/C$31*100</f>
        <v>1.6562696650307698</v>
      </c>
      <c r="G19" s="175">
        <f t="shared" si="0"/>
        <v>1.1570850066024669</v>
      </c>
    </row>
    <row r="20" spans="1:7" ht="12.75">
      <c r="A20" s="251"/>
      <c r="B20" s="252" t="s">
        <v>360</v>
      </c>
      <c r="C20" s="88">
        <v>0</v>
      </c>
      <c r="D20" s="88">
        <v>0</v>
      </c>
      <c r="E20" s="89"/>
      <c r="F20" s="175">
        <f>C20/C$31*100</f>
        <v>0</v>
      </c>
      <c r="G20" s="175">
        <f t="shared" si="0"/>
        <v>0</v>
      </c>
    </row>
    <row r="21" spans="1:7" ht="12.75">
      <c r="A21" s="253"/>
      <c r="B21" s="252" t="s">
        <v>361</v>
      </c>
      <c r="C21" s="113">
        <v>0</v>
      </c>
      <c r="D21" s="88">
        <v>0</v>
      </c>
      <c r="E21" s="89"/>
      <c r="F21" s="175">
        <f t="shared" si="0"/>
        <v>0</v>
      </c>
      <c r="G21" s="175">
        <f t="shared" si="0"/>
        <v>0</v>
      </c>
    </row>
    <row r="22" spans="1:7" ht="12.75">
      <c r="A22" s="253"/>
      <c r="B22" s="252" t="s">
        <v>362</v>
      </c>
      <c r="C22" s="88">
        <v>0</v>
      </c>
      <c r="D22" s="88">
        <v>0</v>
      </c>
      <c r="E22" s="89"/>
      <c r="F22" s="175">
        <f t="shared" si="0"/>
        <v>0</v>
      </c>
      <c r="G22" s="175">
        <f t="shared" si="0"/>
        <v>0</v>
      </c>
    </row>
    <row r="23" spans="1:7" ht="25.5">
      <c r="A23" s="253"/>
      <c r="B23" s="252" t="s">
        <v>363</v>
      </c>
      <c r="C23" s="88">
        <v>0</v>
      </c>
      <c r="D23" s="88">
        <v>0</v>
      </c>
      <c r="E23" s="89"/>
      <c r="F23" s="175">
        <f t="shared" si="0"/>
        <v>0</v>
      </c>
      <c r="G23" s="175">
        <f t="shared" si="0"/>
        <v>0</v>
      </c>
    </row>
    <row r="24" spans="1:7" ht="12.75">
      <c r="A24" s="253"/>
      <c r="B24" s="252" t="s">
        <v>364</v>
      </c>
      <c r="C24" s="88">
        <v>8618.4999999999964</v>
      </c>
      <c r="D24" s="88">
        <v>20886.34</v>
      </c>
      <c r="E24" s="89"/>
      <c r="F24" s="175">
        <f t="shared" si="0"/>
        <v>0.57987301742588093</v>
      </c>
      <c r="G24" s="175">
        <f t="shared" si="0"/>
        <v>1.1909694342528063</v>
      </c>
    </row>
    <row r="25" spans="1:7" ht="12.75">
      <c r="A25" s="253"/>
      <c r="B25" s="252" t="s">
        <v>365</v>
      </c>
      <c r="C25" s="88">
        <v>0</v>
      </c>
      <c r="D25" s="88">
        <v>0</v>
      </c>
      <c r="E25" s="113"/>
      <c r="F25" s="113"/>
      <c r="G25" s="113"/>
    </row>
    <row r="26" spans="1:7" ht="13.5">
      <c r="A26" s="330" t="s">
        <v>255</v>
      </c>
      <c r="B26" s="331" t="s">
        <v>366</v>
      </c>
      <c r="C26" s="332">
        <v>0</v>
      </c>
      <c r="D26" s="333">
        <v>0</v>
      </c>
      <c r="E26" s="333"/>
      <c r="F26" s="333"/>
      <c r="G26" s="334"/>
    </row>
    <row r="27" spans="1:7" ht="12.75">
      <c r="A27" s="254"/>
      <c r="B27" s="252" t="s">
        <v>367</v>
      </c>
      <c r="C27" s="273">
        <v>0</v>
      </c>
      <c r="D27" s="273">
        <v>0</v>
      </c>
      <c r="E27" s="274"/>
      <c r="F27" s="274"/>
      <c r="G27" s="113"/>
    </row>
    <row r="28" spans="1:7" ht="12.75">
      <c r="A28" s="254"/>
      <c r="B28" s="252" t="s">
        <v>368</v>
      </c>
      <c r="C28" s="273">
        <v>0</v>
      </c>
      <c r="D28" s="273">
        <v>0</v>
      </c>
      <c r="E28" s="274"/>
      <c r="F28" s="274"/>
      <c r="G28" s="113"/>
    </row>
    <row r="29" spans="1:7" ht="39.75">
      <c r="A29" s="335" t="s">
        <v>256</v>
      </c>
      <c r="B29" s="331" t="s">
        <v>369</v>
      </c>
      <c r="C29" s="332">
        <v>0</v>
      </c>
      <c r="D29" s="333">
        <v>0</v>
      </c>
      <c r="E29" s="333"/>
      <c r="F29" s="333"/>
      <c r="G29" s="334"/>
    </row>
    <row r="30" spans="1:7" ht="27.75" thickBot="1">
      <c r="A30" s="255" t="s">
        <v>257</v>
      </c>
      <c r="B30" s="258" t="s">
        <v>370</v>
      </c>
      <c r="C30" s="275">
        <v>0</v>
      </c>
      <c r="D30" s="276">
        <v>0</v>
      </c>
      <c r="E30" s="277"/>
      <c r="F30" s="277"/>
      <c r="G30" s="241"/>
    </row>
    <row r="31" spans="1:7" ht="15.75" thickTop="1" thickBot="1">
      <c r="A31" s="336"/>
      <c r="B31" s="337" t="s">
        <v>253</v>
      </c>
      <c r="C31" s="338">
        <f>SUM(C12:C25)</f>
        <v>1486273.6738913031</v>
      </c>
      <c r="D31" s="338">
        <f>SUM(D12:D25)</f>
        <v>1753725.947895861</v>
      </c>
      <c r="E31" s="339">
        <f>(D31/C31-1)*100</f>
        <v>17.994820113063348</v>
      </c>
      <c r="F31" s="340">
        <f>SUM(F12:F30)</f>
        <v>99.999999999999986</v>
      </c>
      <c r="G31" s="340">
        <f>SUM(G12:G30)</f>
        <v>100.00000000000001</v>
      </c>
    </row>
    <row r="32" spans="1:7"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Normal="100" workbookViewId="0">
      <selection activeCell="I30" sqref="I30"/>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26" t="s">
        <v>181</v>
      </c>
      <c r="B2" s="526"/>
      <c r="C2" s="526"/>
      <c r="D2" s="526"/>
      <c r="E2" s="526"/>
      <c r="F2" s="526"/>
      <c r="G2" s="526"/>
    </row>
    <row r="3" spans="1:7" ht="15.75">
      <c r="A3" s="523" t="s">
        <v>182</v>
      </c>
      <c r="B3" s="523"/>
      <c r="C3" s="523"/>
      <c r="D3" s="523"/>
      <c r="E3" s="523"/>
      <c r="F3" s="523"/>
      <c r="G3" s="523"/>
    </row>
    <row r="5" spans="1:7" ht="14.25">
      <c r="A5" s="319"/>
      <c r="B5" s="320"/>
      <c r="C5" s="530" t="s">
        <v>150</v>
      </c>
      <c r="D5" s="531"/>
      <c r="E5" s="322" t="s">
        <v>50</v>
      </c>
      <c r="F5" s="528" t="s">
        <v>12</v>
      </c>
      <c r="G5" s="521"/>
    </row>
    <row r="6" spans="1:7" ht="14.25" customHeight="1">
      <c r="A6" s="319" t="s">
        <v>47</v>
      </c>
      <c r="B6" s="309" t="s">
        <v>10</v>
      </c>
      <c r="C6" s="528" t="s">
        <v>263</v>
      </c>
      <c r="D6" s="529"/>
      <c r="E6" s="322" t="s">
        <v>14</v>
      </c>
      <c r="F6" s="528" t="s">
        <v>14</v>
      </c>
      <c r="G6" s="521"/>
    </row>
    <row r="7" spans="1:7" ht="15">
      <c r="A7" s="323"/>
      <c r="B7" s="312" t="s">
        <v>180</v>
      </c>
      <c r="C7" s="524" t="s">
        <v>264</v>
      </c>
      <c r="D7" s="525"/>
      <c r="E7" s="313" t="s">
        <v>51</v>
      </c>
      <c r="F7" s="524" t="s">
        <v>18</v>
      </c>
      <c r="G7" s="522"/>
    </row>
    <row r="8" spans="1:7" ht="15">
      <c r="A8" s="324"/>
      <c r="B8" s="312"/>
      <c r="C8" s="304"/>
      <c r="D8" s="321"/>
      <c r="E8" s="313" t="s">
        <v>19</v>
      </c>
      <c r="F8" s="524" t="s">
        <v>19</v>
      </c>
      <c r="G8" s="522"/>
    </row>
    <row r="9" spans="1:7" ht="16.5" customHeight="1" thickBot="1">
      <c r="A9" s="184"/>
      <c r="B9" s="65" t="str">
        <f>' F4'!A10</f>
        <v>Janar - Maj / January - May</v>
      </c>
      <c r="C9" s="225">
        <v>2020</v>
      </c>
      <c r="D9" s="225">
        <v>2021</v>
      </c>
      <c r="E9" s="66" t="s">
        <v>486</v>
      </c>
      <c r="F9" s="225">
        <v>2020</v>
      </c>
      <c r="G9" s="225">
        <v>2021</v>
      </c>
    </row>
    <row r="10" spans="1:7" ht="15.75" thickBot="1">
      <c r="A10" s="520" t="s">
        <v>339</v>
      </c>
      <c r="B10" s="520"/>
      <c r="C10" s="520"/>
      <c r="D10" s="520"/>
      <c r="E10" s="520"/>
      <c r="F10" s="520"/>
      <c r="G10" s="520"/>
    </row>
    <row r="11" spans="1:7">
      <c r="A11" s="326" t="s">
        <v>254</v>
      </c>
      <c r="B11" s="325" t="s">
        <v>316</v>
      </c>
      <c r="C11" s="327">
        <f>SUM(C12:C30)</f>
        <v>261602.83000000002</v>
      </c>
      <c r="D11" s="327">
        <f>SUM(D12:D30)</f>
        <v>457670.47000000003</v>
      </c>
      <c r="E11" s="328">
        <f>(D11/C11-1)*100</f>
        <v>74.948592872638258</v>
      </c>
      <c r="F11" s="329">
        <f>SUM(F12:F30)</f>
        <v>100.00000000000003</v>
      </c>
      <c r="G11" s="329">
        <f>SUM(G12:G30)</f>
        <v>99.999999999999986</v>
      </c>
    </row>
    <row r="12" spans="1:7">
      <c r="A12" s="249"/>
      <c r="B12" s="250" t="s">
        <v>356</v>
      </c>
      <c r="C12" s="88">
        <v>15596.51</v>
      </c>
      <c r="D12" s="88">
        <v>42210.48</v>
      </c>
      <c r="E12" s="89">
        <f>(D12/C12-1)*100</f>
        <v>170.64054714804789</v>
      </c>
      <c r="F12" s="175">
        <f>C12/C$31*100</f>
        <v>5.9619041582998165</v>
      </c>
      <c r="G12" s="175">
        <f>D12/D$31*100</f>
        <v>9.2228978636091608</v>
      </c>
    </row>
    <row r="13" spans="1:7">
      <c r="A13" s="251"/>
      <c r="B13" s="434" t="s">
        <v>317</v>
      </c>
      <c r="C13" s="88">
        <v>41298.67</v>
      </c>
      <c r="D13" s="88">
        <v>139576.53</v>
      </c>
      <c r="E13" s="89">
        <f t="shared" ref="E13:E19" si="0">(D13/C13-1)*100</f>
        <v>237.9685834919139</v>
      </c>
      <c r="F13" s="175">
        <f>C13/C$31*100</f>
        <v>15.786782581824516</v>
      </c>
      <c r="G13" s="175">
        <f>D13/D$31*100</f>
        <v>30.497167536284348</v>
      </c>
    </row>
    <row r="14" spans="1:7">
      <c r="A14" s="251"/>
      <c r="B14" s="434" t="s">
        <v>381</v>
      </c>
      <c r="C14" s="88">
        <v>174692.65000000002</v>
      </c>
      <c r="D14" s="88">
        <v>232322.77</v>
      </c>
      <c r="E14" s="89">
        <f t="shared" si="0"/>
        <v>32.989436018057972</v>
      </c>
      <c r="F14" s="175">
        <f t="shared" ref="F14:G24" si="1">C14/C$31*100</f>
        <v>66.777813527475999</v>
      </c>
      <c r="G14" s="175">
        <f t="shared" si="1"/>
        <v>50.762018794876575</v>
      </c>
    </row>
    <row r="15" spans="1:7">
      <c r="A15" s="251"/>
      <c r="B15" s="434" t="s">
        <v>382</v>
      </c>
      <c r="C15" s="88">
        <v>0</v>
      </c>
      <c r="D15" s="88"/>
      <c r="E15" s="89"/>
      <c r="F15" s="175">
        <f t="shared" si="1"/>
        <v>0</v>
      </c>
      <c r="G15" s="175">
        <f t="shared" si="1"/>
        <v>0</v>
      </c>
    </row>
    <row r="16" spans="1:7">
      <c r="A16" s="251"/>
      <c r="B16" s="434" t="s">
        <v>383</v>
      </c>
      <c r="C16" s="88">
        <v>2297</v>
      </c>
      <c r="D16" s="88">
        <v>31226.7</v>
      </c>
      <c r="E16" s="89">
        <f t="shared" si="0"/>
        <v>1259.4558119286025</v>
      </c>
      <c r="F16" s="175">
        <f t="shared" si="1"/>
        <v>0.87804860520813177</v>
      </c>
      <c r="G16" s="175">
        <f t="shared" si="1"/>
        <v>6.8229658776105868</v>
      </c>
    </row>
    <row r="17" spans="1:7">
      <c r="A17" s="251"/>
      <c r="B17" s="434" t="s">
        <v>384</v>
      </c>
      <c r="C17" s="88">
        <v>0</v>
      </c>
      <c r="D17" s="88">
        <v>2980.49</v>
      </c>
      <c r="E17" s="89"/>
      <c r="F17" s="175">
        <f t="shared" si="1"/>
        <v>0</v>
      </c>
      <c r="G17" s="175">
        <f t="shared" si="1"/>
        <v>0.65123056770518739</v>
      </c>
    </row>
    <row r="18" spans="1:7">
      <c r="A18" s="251"/>
      <c r="B18" s="252" t="s">
        <v>358</v>
      </c>
      <c r="C18" s="88">
        <v>0</v>
      </c>
      <c r="D18" s="88">
        <v>0</v>
      </c>
      <c r="E18" s="89"/>
      <c r="F18" s="175">
        <f t="shared" si="1"/>
        <v>0</v>
      </c>
      <c r="G18" s="175">
        <f t="shared" si="1"/>
        <v>0</v>
      </c>
    </row>
    <row r="19" spans="1:7">
      <c r="A19" s="251"/>
      <c r="B19" s="252" t="s">
        <v>359</v>
      </c>
      <c r="C19" s="88">
        <v>27718</v>
      </c>
      <c r="D19" s="88">
        <v>9300</v>
      </c>
      <c r="E19" s="89">
        <f t="shared" si="0"/>
        <v>-66.447795656252254</v>
      </c>
      <c r="F19" s="175">
        <f t="shared" si="1"/>
        <v>10.595451127191552</v>
      </c>
      <c r="G19" s="175">
        <f t="shared" si="1"/>
        <v>2.0320297265410194</v>
      </c>
    </row>
    <row r="20" spans="1:7">
      <c r="A20" s="251"/>
      <c r="B20" s="252" t="s">
        <v>360</v>
      </c>
      <c r="C20" s="88">
        <v>0</v>
      </c>
      <c r="D20" s="88"/>
      <c r="E20" s="420"/>
      <c r="F20" s="175">
        <f t="shared" si="1"/>
        <v>0</v>
      </c>
      <c r="G20" s="175">
        <f t="shared" si="1"/>
        <v>0</v>
      </c>
    </row>
    <row r="21" spans="1:7">
      <c r="A21" s="253"/>
      <c r="B21" s="252" t="s">
        <v>361</v>
      </c>
      <c r="C21" s="113">
        <v>0</v>
      </c>
      <c r="D21" s="88"/>
      <c r="E21" s="420"/>
      <c r="F21" s="175">
        <f t="shared" si="1"/>
        <v>0</v>
      </c>
      <c r="G21" s="175">
        <f t="shared" si="1"/>
        <v>0</v>
      </c>
    </row>
    <row r="22" spans="1:7">
      <c r="A22" s="253"/>
      <c r="B22" s="252" t="s">
        <v>362</v>
      </c>
      <c r="C22" s="88">
        <v>0</v>
      </c>
      <c r="D22" s="88"/>
      <c r="E22" s="420"/>
      <c r="F22" s="175">
        <f t="shared" si="1"/>
        <v>0</v>
      </c>
      <c r="G22" s="175">
        <f t="shared" si="1"/>
        <v>0</v>
      </c>
    </row>
    <row r="23" spans="1:7" ht="25.5">
      <c r="A23" s="253"/>
      <c r="B23" s="252" t="s">
        <v>363</v>
      </c>
      <c r="C23" s="88">
        <v>0</v>
      </c>
      <c r="D23" s="88"/>
      <c r="E23" s="420"/>
      <c r="F23" s="175">
        <f t="shared" si="1"/>
        <v>0</v>
      </c>
      <c r="G23" s="175">
        <f t="shared" si="1"/>
        <v>0</v>
      </c>
    </row>
    <row r="24" spans="1:7">
      <c r="A24" s="253"/>
      <c r="B24" s="252" t="s">
        <v>364</v>
      </c>
      <c r="C24" s="88">
        <v>0</v>
      </c>
      <c r="D24" s="88">
        <v>53.5</v>
      </c>
      <c r="E24" s="420"/>
      <c r="F24" s="175">
        <f t="shared" si="1"/>
        <v>0</v>
      </c>
      <c r="G24" s="175">
        <f t="shared" si="1"/>
        <v>1.1689633373112317E-2</v>
      </c>
    </row>
    <row r="25" spans="1:7">
      <c r="A25" s="253"/>
      <c r="B25" s="252" t="s">
        <v>365</v>
      </c>
      <c r="C25" s="88">
        <v>0</v>
      </c>
      <c r="D25" s="88"/>
      <c r="E25" s="113"/>
      <c r="F25" s="113"/>
      <c r="G25" s="113"/>
    </row>
    <row r="26" spans="1:7" ht="13.5">
      <c r="A26" s="330" t="s">
        <v>255</v>
      </c>
      <c r="B26" s="331" t="s">
        <v>366</v>
      </c>
      <c r="C26" s="332">
        <v>0</v>
      </c>
      <c r="D26" s="333"/>
      <c r="E26" s="333"/>
      <c r="F26" s="333"/>
      <c r="G26" s="334"/>
    </row>
    <row r="27" spans="1:7">
      <c r="A27" s="254"/>
      <c r="B27" s="252" t="s">
        <v>367</v>
      </c>
      <c r="C27" s="273">
        <v>0</v>
      </c>
      <c r="D27" s="273"/>
      <c r="E27" s="274"/>
      <c r="F27" s="274"/>
      <c r="G27" s="113"/>
    </row>
    <row r="28" spans="1:7">
      <c r="A28" s="254"/>
      <c r="B28" s="252" t="s">
        <v>368</v>
      </c>
      <c r="C28" s="273">
        <v>0</v>
      </c>
      <c r="D28" s="273"/>
      <c r="E28" s="274"/>
      <c r="F28" s="274"/>
      <c r="G28" s="113"/>
    </row>
    <row r="29" spans="1:7" ht="39.75">
      <c r="A29" s="335" t="s">
        <v>256</v>
      </c>
      <c r="B29" s="331" t="s">
        <v>369</v>
      </c>
      <c r="C29" s="332">
        <v>0</v>
      </c>
      <c r="D29" s="333"/>
      <c r="E29" s="333"/>
      <c r="F29" s="333"/>
      <c r="G29" s="334"/>
    </row>
    <row r="30" spans="1:7" ht="27.75" thickBot="1">
      <c r="A30" s="255" t="s">
        <v>257</v>
      </c>
      <c r="B30" s="258" t="s">
        <v>370</v>
      </c>
      <c r="C30" s="275">
        <v>0</v>
      </c>
      <c r="D30" s="276">
        <v>0</v>
      </c>
      <c r="E30" s="277"/>
      <c r="F30" s="277"/>
      <c r="G30" s="241"/>
    </row>
    <row r="31" spans="1:7" ht="15.75" thickTop="1" thickBot="1">
      <c r="A31" s="336"/>
      <c r="B31" s="337" t="s">
        <v>253</v>
      </c>
      <c r="C31" s="338">
        <f>SUM(C12:C24)</f>
        <v>261602.83000000002</v>
      </c>
      <c r="D31" s="338">
        <f>SUM(D12:D24)</f>
        <v>457670.47000000003</v>
      </c>
      <c r="E31" s="339">
        <f>(D31/C31-1)*100</f>
        <v>74.948592872638258</v>
      </c>
      <c r="F31" s="340">
        <f>SUM(F12:F30)</f>
        <v>100.00000000000003</v>
      </c>
      <c r="G31" s="340">
        <f>SUM(G12:G30)</f>
        <v>99.999999999999986</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T56"/>
  <sheetViews>
    <sheetView topLeftCell="A7" zoomScale="110" zoomScaleNormal="110" workbookViewId="0">
      <selection activeCell="J52" sqref="J52"/>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6" s="116" customFormat="1" ht="19.5" customHeight="1">
      <c r="A2" s="526" t="s">
        <v>57</v>
      </c>
      <c r="B2" s="526"/>
      <c r="C2" s="526"/>
      <c r="D2" s="526"/>
      <c r="E2" s="526"/>
      <c r="F2" s="526"/>
      <c r="G2" s="526"/>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row>
    <row r="3" spans="1:46" s="116" customFormat="1" ht="15.75" customHeight="1">
      <c r="A3" s="523" t="s">
        <v>58</v>
      </c>
      <c r="B3" s="523"/>
      <c r="C3" s="523"/>
      <c r="D3" s="523"/>
      <c r="E3" s="523"/>
      <c r="F3" s="523"/>
      <c r="G3" s="523"/>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row>
    <row r="4" spans="1:46">
      <c r="A4" s="184"/>
      <c r="B4" s="64"/>
      <c r="C4" s="62"/>
      <c r="D4" s="62"/>
      <c r="E4" s="170"/>
      <c r="F4" s="62"/>
      <c r="G4" s="62"/>
    </row>
    <row r="5" spans="1:46" ht="12" customHeight="1">
      <c r="A5" s="319"/>
      <c r="B5" s="320"/>
      <c r="C5" s="310"/>
      <c r="D5" s="341"/>
      <c r="E5" s="342" t="s">
        <v>50</v>
      </c>
      <c r="F5" s="532" t="s">
        <v>12</v>
      </c>
      <c r="G5" s="533"/>
    </row>
    <row r="6" spans="1:46" ht="12" customHeight="1">
      <c r="A6" s="319" t="s">
        <v>49</v>
      </c>
      <c r="B6" s="309" t="s">
        <v>10</v>
      </c>
      <c r="C6" s="532" t="s">
        <v>45</v>
      </c>
      <c r="D6" s="533"/>
      <c r="E6" s="342" t="s">
        <v>14</v>
      </c>
      <c r="F6" s="532" t="s">
        <v>14</v>
      </c>
      <c r="G6" s="533"/>
    </row>
    <row r="7" spans="1:46" ht="12" customHeight="1">
      <c r="A7" s="323"/>
      <c r="B7" s="312" t="s">
        <v>180</v>
      </c>
      <c r="C7" s="534" t="s">
        <v>46</v>
      </c>
      <c r="D7" s="535"/>
      <c r="E7" s="343" t="s">
        <v>51</v>
      </c>
      <c r="F7" s="534" t="s">
        <v>18</v>
      </c>
      <c r="G7" s="535"/>
    </row>
    <row r="8" spans="1:46" ht="12" customHeight="1">
      <c r="A8" s="324"/>
      <c r="B8" s="312"/>
      <c r="C8" s="310"/>
      <c r="D8" s="341"/>
      <c r="E8" s="343" t="s">
        <v>19</v>
      </c>
      <c r="F8" s="524" t="s">
        <v>19</v>
      </c>
      <c r="G8" s="522"/>
    </row>
    <row r="9" spans="1:46" ht="16.5" customHeight="1" thickBot="1">
      <c r="A9" s="184"/>
      <c r="B9" s="65" t="str">
        <f>' F4'!A10</f>
        <v>Janar - Maj / January - May</v>
      </c>
      <c r="C9" s="225">
        <v>2020</v>
      </c>
      <c r="D9" s="225">
        <v>2021</v>
      </c>
      <c r="E9" s="66" t="s">
        <v>486</v>
      </c>
      <c r="F9" s="225">
        <v>2020</v>
      </c>
      <c r="G9" s="225">
        <v>2021</v>
      </c>
    </row>
    <row r="10" spans="1:46" ht="15.75" thickBot="1">
      <c r="A10" s="520" t="s">
        <v>340</v>
      </c>
      <c r="B10" s="520"/>
      <c r="C10" s="520"/>
      <c r="D10" s="520"/>
      <c r="E10" s="520"/>
      <c r="F10" s="520"/>
      <c r="G10" s="520"/>
    </row>
    <row r="11" spans="1:46" ht="12.75">
      <c r="A11" s="326" t="s">
        <v>254</v>
      </c>
      <c r="B11" s="325" t="s">
        <v>316</v>
      </c>
      <c r="C11" s="327">
        <f>SUM(C12:C25)</f>
        <v>7382</v>
      </c>
      <c r="D11" s="327">
        <f>SUM(D12:D25)</f>
        <v>11256</v>
      </c>
      <c r="E11" s="328">
        <f>(D11/C11-1)*100</f>
        <v>52.47900298022217</v>
      </c>
      <c r="F11" s="329">
        <f>SUM(F12:F30)</f>
        <v>100</v>
      </c>
      <c r="G11" s="329">
        <f>SUM(G12:G30)</f>
        <v>100</v>
      </c>
      <c r="H11" s="470"/>
    </row>
    <row r="12" spans="1:46" ht="12.75">
      <c r="A12" s="249"/>
      <c r="B12" s="250" t="s">
        <v>356</v>
      </c>
      <c r="C12" s="88">
        <v>0</v>
      </c>
      <c r="D12" s="88"/>
      <c r="E12" s="88"/>
      <c r="F12" s="175">
        <f>C12/C$31*100</f>
        <v>0</v>
      </c>
      <c r="G12" s="175">
        <f>D12/D$31*100</f>
        <v>0</v>
      </c>
    </row>
    <row r="13" spans="1:46" ht="12.75">
      <c r="A13" s="251"/>
      <c r="B13" s="434" t="s">
        <v>317</v>
      </c>
      <c r="C13" s="419">
        <v>2027</v>
      </c>
      <c r="D13" s="419">
        <v>3297</v>
      </c>
      <c r="E13" s="420">
        <f>(D13/C13-1)*100</f>
        <v>62.654168722249622</v>
      </c>
      <c r="F13" s="421">
        <f>C13/C$31*100</f>
        <v>27.458683283662964</v>
      </c>
      <c r="G13" s="421">
        <f>D13/D$31*100</f>
        <v>29.291044776119403</v>
      </c>
    </row>
    <row r="14" spans="1:46" ht="12.75">
      <c r="A14" s="251"/>
      <c r="B14" s="434" t="s">
        <v>381</v>
      </c>
      <c r="C14" s="88">
        <v>608</v>
      </c>
      <c r="D14" s="88">
        <v>723</v>
      </c>
      <c r="E14" s="89">
        <f>(D14/C14-1)*100</f>
        <v>18.914473684210531</v>
      </c>
      <c r="F14" s="175">
        <f t="shared" ref="F14:G24" si="0">C14/C$31*100</f>
        <v>8.236250338661609</v>
      </c>
      <c r="G14" s="175">
        <f t="shared" si="0"/>
        <v>6.4232409381663107</v>
      </c>
    </row>
    <row r="15" spans="1:46" ht="12.75">
      <c r="A15" s="251"/>
      <c r="B15" s="434" t="s">
        <v>382</v>
      </c>
      <c r="C15" s="88">
        <v>0</v>
      </c>
      <c r="D15" s="88"/>
      <c r="E15" s="420"/>
      <c r="F15" s="175">
        <f t="shared" si="0"/>
        <v>0</v>
      </c>
      <c r="G15" s="175">
        <f t="shared" si="0"/>
        <v>0</v>
      </c>
    </row>
    <row r="16" spans="1:46" ht="12.75">
      <c r="A16" s="251"/>
      <c r="B16" s="434" t="s">
        <v>383</v>
      </c>
      <c r="C16" s="419">
        <v>4413</v>
      </c>
      <c r="D16" s="419">
        <v>7025</v>
      </c>
      <c r="E16" s="89">
        <f>(D16/C16-1)*100</f>
        <v>59.188760480398827</v>
      </c>
      <c r="F16" s="421">
        <f t="shared" si="0"/>
        <v>59.780547277160657</v>
      </c>
      <c r="G16" s="421">
        <f t="shared" si="0"/>
        <v>62.411158493248045</v>
      </c>
    </row>
    <row r="17" spans="1:7" ht="12.75">
      <c r="A17" s="251"/>
      <c r="B17" s="252" t="s">
        <v>357</v>
      </c>
      <c r="C17" s="88">
        <v>29</v>
      </c>
      <c r="D17" s="88">
        <v>15</v>
      </c>
      <c r="E17" s="420"/>
      <c r="F17" s="175">
        <f t="shared" si="0"/>
        <v>0.39284746681116228</v>
      </c>
      <c r="G17" s="175">
        <f t="shared" si="0"/>
        <v>0.13326226012793177</v>
      </c>
    </row>
    <row r="18" spans="1:7" ht="12.75">
      <c r="A18" s="251"/>
      <c r="B18" s="252" t="s">
        <v>358</v>
      </c>
      <c r="C18" s="88">
        <v>0</v>
      </c>
      <c r="D18" s="88"/>
      <c r="E18" s="89"/>
      <c r="F18" s="175">
        <f t="shared" si="0"/>
        <v>0</v>
      </c>
      <c r="G18" s="175">
        <f t="shared" si="0"/>
        <v>0</v>
      </c>
    </row>
    <row r="19" spans="1:7" ht="12.75">
      <c r="A19" s="251"/>
      <c r="B19" s="252" t="s">
        <v>359</v>
      </c>
      <c r="C19" s="88">
        <v>39</v>
      </c>
      <c r="D19" s="88">
        <v>34</v>
      </c>
      <c r="E19" s="89">
        <f>(D19/C19-1)*100</f>
        <v>-12.820512820512819</v>
      </c>
      <c r="F19" s="175">
        <f t="shared" si="0"/>
        <v>0.52831211053914928</v>
      </c>
      <c r="G19" s="175">
        <f t="shared" si="0"/>
        <v>0.30206112295664533</v>
      </c>
    </row>
    <row r="20" spans="1:7" ht="12.75">
      <c r="A20" s="251"/>
      <c r="B20" s="252" t="s">
        <v>360</v>
      </c>
      <c r="C20" s="88">
        <v>0</v>
      </c>
      <c r="D20" s="88"/>
      <c r="E20" s="89"/>
      <c r="F20" s="175">
        <f t="shared" si="0"/>
        <v>0</v>
      </c>
      <c r="G20" s="175">
        <f t="shared" si="0"/>
        <v>0</v>
      </c>
    </row>
    <row r="21" spans="1:7" ht="12.75">
      <c r="A21" s="253"/>
      <c r="B21" s="252" t="s">
        <v>361</v>
      </c>
      <c r="C21" s="88">
        <v>0</v>
      </c>
      <c r="D21" s="88"/>
      <c r="E21" s="89"/>
      <c r="F21" s="175">
        <f t="shared" si="0"/>
        <v>0</v>
      </c>
      <c r="G21" s="175">
        <f t="shared" si="0"/>
        <v>0</v>
      </c>
    </row>
    <row r="22" spans="1:7" ht="12.75">
      <c r="A22" s="253"/>
      <c r="B22" s="252" t="s">
        <v>362</v>
      </c>
      <c r="C22" s="88">
        <v>0</v>
      </c>
      <c r="D22" s="88"/>
      <c r="E22" s="89"/>
      <c r="F22" s="175">
        <f t="shared" si="0"/>
        <v>0</v>
      </c>
      <c r="G22" s="175">
        <f t="shared" si="0"/>
        <v>0</v>
      </c>
    </row>
    <row r="23" spans="1:7" ht="25.5">
      <c r="A23" s="253"/>
      <c r="B23" s="252" t="s">
        <v>363</v>
      </c>
      <c r="C23" s="88">
        <v>0</v>
      </c>
      <c r="D23" s="88"/>
      <c r="E23" s="89"/>
      <c r="F23" s="175">
        <f t="shared" si="0"/>
        <v>0</v>
      </c>
      <c r="G23" s="175">
        <f t="shared" si="0"/>
        <v>0</v>
      </c>
    </row>
    <row r="24" spans="1:7" ht="12.75">
      <c r="A24" s="253"/>
      <c r="B24" s="252" t="s">
        <v>364</v>
      </c>
      <c r="C24" s="88">
        <v>266</v>
      </c>
      <c r="D24" s="88">
        <v>162</v>
      </c>
      <c r="E24" s="89"/>
      <c r="F24" s="175">
        <f t="shared" si="0"/>
        <v>3.6033595231644537</v>
      </c>
      <c r="G24" s="175">
        <f t="shared" si="0"/>
        <v>1.4392324093816631</v>
      </c>
    </row>
    <row r="25" spans="1:7" ht="12.75">
      <c r="A25" s="253"/>
      <c r="B25" s="252" t="s">
        <v>365</v>
      </c>
      <c r="C25" s="88">
        <v>0</v>
      </c>
      <c r="D25" s="88">
        <v>0</v>
      </c>
      <c r="E25" s="113"/>
      <c r="F25" s="113"/>
      <c r="G25" s="113"/>
    </row>
    <row r="26" spans="1:7" ht="13.5">
      <c r="A26" s="330" t="s">
        <v>255</v>
      </c>
      <c r="B26" s="331" t="s">
        <v>366</v>
      </c>
      <c r="C26" s="333">
        <v>0</v>
      </c>
      <c r="D26" s="333">
        <v>0</v>
      </c>
      <c r="E26" s="333"/>
      <c r="F26" s="333"/>
      <c r="G26" s="334"/>
    </row>
    <row r="27" spans="1:7" ht="12.75">
      <c r="A27" s="254"/>
      <c r="B27" s="252" t="s">
        <v>367</v>
      </c>
      <c r="C27" s="273">
        <v>0</v>
      </c>
      <c r="D27" s="273">
        <v>0</v>
      </c>
      <c r="E27" s="274"/>
      <c r="F27" s="274"/>
      <c r="G27" s="113"/>
    </row>
    <row r="28" spans="1:7" ht="12.75">
      <c r="A28" s="254"/>
      <c r="B28" s="252" t="s">
        <v>368</v>
      </c>
      <c r="C28" s="273">
        <v>0</v>
      </c>
      <c r="D28" s="273">
        <v>0</v>
      </c>
      <c r="E28" s="274"/>
      <c r="F28" s="274"/>
      <c r="G28" s="113"/>
    </row>
    <row r="29" spans="1:7" ht="27">
      <c r="A29" s="335" t="s">
        <v>256</v>
      </c>
      <c r="B29" s="331" t="s">
        <v>369</v>
      </c>
      <c r="C29" s="333">
        <v>0</v>
      </c>
      <c r="D29" s="333">
        <v>0</v>
      </c>
      <c r="E29" s="333"/>
      <c r="F29" s="333"/>
      <c r="G29" s="334"/>
    </row>
    <row r="30" spans="1:7" ht="27.75" thickBot="1">
      <c r="A30" s="255" t="s">
        <v>257</v>
      </c>
      <c r="B30" s="258" t="s">
        <v>370</v>
      </c>
      <c r="C30" s="276">
        <v>0</v>
      </c>
      <c r="D30" s="276">
        <v>0</v>
      </c>
      <c r="E30" s="277"/>
      <c r="F30" s="277"/>
      <c r="G30" s="241"/>
    </row>
    <row r="31" spans="1:7" ht="15.75" thickTop="1" thickBot="1">
      <c r="A31" s="336"/>
      <c r="B31" s="337" t="s">
        <v>253</v>
      </c>
      <c r="C31" s="338">
        <f>SUM(C13:C30)</f>
        <v>7382</v>
      </c>
      <c r="D31" s="338">
        <f>SUM(D13:D30)</f>
        <v>11256</v>
      </c>
      <c r="E31" s="339">
        <f>(D31/C31-1)*100</f>
        <v>52.47900298022217</v>
      </c>
      <c r="F31" s="340">
        <f>SUM(F12:F30)</f>
        <v>100</v>
      </c>
      <c r="G31" s="340">
        <f>SUM(G12:G30)</f>
        <v>100</v>
      </c>
    </row>
    <row r="32" spans="1:7" ht="13.5" thickTop="1" thickBot="1">
      <c r="A32" s="185"/>
      <c r="B32" s="74"/>
      <c r="C32" s="157"/>
      <c r="D32" s="157"/>
      <c r="E32" s="155"/>
      <c r="F32" s="74"/>
      <c r="G32" s="74"/>
    </row>
    <row r="33" spans="1:7" ht="15.75" thickBot="1">
      <c r="A33" s="520" t="s">
        <v>341</v>
      </c>
      <c r="B33" s="520"/>
      <c r="C33" s="520"/>
      <c r="D33" s="520"/>
      <c r="E33" s="520"/>
      <c r="F33" s="520"/>
      <c r="G33" s="520"/>
    </row>
    <row r="34" spans="1:7" ht="12.75">
      <c r="A34" s="326" t="s">
        <v>254</v>
      </c>
      <c r="B34" s="325" t="s">
        <v>316</v>
      </c>
      <c r="C34" s="327">
        <f>SUM(C35:C48)</f>
        <v>95</v>
      </c>
      <c r="D34" s="327">
        <f>SUM(D35:D48)</f>
        <v>154</v>
      </c>
      <c r="E34" s="328">
        <f>(D34/C34-1)*100</f>
        <v>62.105263157894733</v>
      </c>
      <c r="F34" s="329">
        <f>C34/C54*100</f>
        <v>100</v>
      </c>
      <c r="G34" s="329">
        <f>D34/D54*100</f>
        <v>100</v>
      </c>
    </row>
    <row r="35" spans="1:7" ht="12.75">
      <c r="A35" s="249"/>
      <c r="B35" s="250" t="s">
        <v>356</v>
      </c>
      <c r="C35" s="88">
        <v>3</v>
      </c>
      <c r="D35" s="88">
        <v>9</v>
      </c>
      <c r="E35" s="88"/>
      <c r="F35" s="88"/>
      <c r="G35" s="88"/>
    </row>
    <row r="36" spans="1:7" ht="12.75">
      <c r="A36" s="251"/>
      <c r="B36" s="434" t="s">
        <v>317</v>
      </c>
      <c r="C36" s="88">
        <v>4</v>
      </c>
      <c r="D36" s="88">
        <v>16</v>
      </c>
      <c r="E36" s="89">
        <f>(D36/C36-1)*100</f>
        <v>300</v>
      </c>
      <c r="F36" s="175">
        <f>C36/C$54*100</f>
        <v>4.2105263157894735</v>
      </c>
      <c r="G36" s="175">
        <f>D36/D$54*100</f>
        <v>10.38961038961039</v>
      </c>
    </row>
    <row r="37" spans="1:7" ht="12.75">
      <c r="A37" s="251"/>
      <c r="B37" s="434" t="s">
        <v>381</v>
      </c>
      <c r="C37" s="88">
        <v>83</v>
      </c>
      <c r="D37" s="88">
        <v>113</v>
      </c>
      <c r="E37" s="89">
        <f>(D37/C37-1)*100</f>
        <v>36.144578313253021</v>
      </c>
      <c r="F37" s="175">
        <f>C37/C$54*100</f>
        <v>87.368421052631589</v>
      </c>
      <c r="G37" s="175">
        <f>D37/D$54*100</f>
        <v>73.376623376623371</v>
      </c>
    </row>
    <row r="38" spans="1:7" ht="12.75">
      <c r="A38" s="251"/>
      <c r="B38" s="434" t="s">
        <v>382</v>
      </c>
      <c r="C38" s="88">
        <v>0</v>
      </c>
      <c r="D38" s="88"/>
      <c r="E38" s="89"/>
      <c r="F38" s="175">
        <f t="shared" ref="F38:F48" si="1">C38/C$54*100</f>
        <v>0</v>
      </c>
      <c r="G38" s="175">
        <f t="shared" ref="G38:G48" si="2">D38/D$54*100</f>
        <v>0</v>
      </c>
    </row>
    <row r="39" spans="1:7" ht="12.75">
      <c r="A39" s="251"/>
      <c r="B39" s="434" t="s">
        <v>383</v>
      </c>
      <c r="C39" s="88">
        <v>3</v>
      </c>
      <c r="D39" s="88">
        <v>9</v>
      </c>
      <c r="E39" s="89">
        <f>(D39/C39-1)*100</f>
        <v>200</v>
      </c>
      <c r="F39" s="175">
        <f t="shared" si="1"/>
        <v>3.1578947368421053</v>
      </c>
      <c r="G39" s="175">
        <f t="shared" si="2"/>
        <v>5.8441558441558437</v>
      </c>
    </row>
    <row r="40" spans="1:7" ht="12.75">
      <c r="A40" s="251"/>
      <c r="B40" s="252" t="s">
        <v>357</v>
      </c>
      <c r="C40" s="88">
        <v>0</v>
      </c>
      <c r="D40" s="88">
        <v>3</v>
      </c>
      <c r="E40" s="89"/>
      <c r="F40" s="175">
        <f t="shared" si="1"/>
        <v>0</v>
      </c>
      <c r="G40" s="175">
        <f t="shared" si="2"/>
        <v>1.948051948051948</v>
      </c>
    </row>
    <row r="41" spans="1:7" ht="12.75">
      <c r="A41" s="251"/>
      <c r="B41" s="252" t="s">
        <v>358</v>
      </c>
      <c r="C41" s="88">
        <v>0</v>
      </c>
      <c r="D41" s="88"/>
      <c r="E41" s="89"/>
      <c r="F41" s="175">
        <f t="shared" si="1"/>
        <v>0</v>
      </c>
      <c r="G41" s="175">
        <f t="shared" si="2"/>
        <v>0</v>
      </c>
    </row>
    <row r="42" spans="1:7" ht="12.75">
      <c r="A42" s="251"/>
      <c r="B42" s="252" t="s">
        <v>359</v>
      </c>
      <c r="C42" s="88">
        <v>2</v>
      </c>
      <c r="D42" s="88">
        <v>2</v>
      </c>
      <c r="E42" s="89">
        <f>(D42/C42-1)*100</f>
        <v>0</v>
      </c>
      <c r="F42" s="175">
        <f t="shared" si="1"/>
        <v>2.1052631578947367</v>
      </c>
      <c r="G42" s="175">
        <f t="shared" si="2"/>
        <v>1.2987012987012987</v>
      </c>
    </row>
    <row r="43" spans="1:7" ht="12.75">
      <c r="A43" s="251"/>
      <c r="B43" s="252" t="s">
        <v>360</v>
      </c>
      <c r="C43" s="88">
        <v>0</v>
      </c>
      <c r="D43" s="88"/>
      <c r="E43" s="89"/>
      <c r="F43" s="175">
        <f t="shared" si="1"/>
        <v>0</v>
      </c>
      <c r="G43" s="175">
        <f t="shared" si="2"/>
        <v>0</v>
      </c>
    </row>
    <row r="44" spans="1:7" ht="12.75">
      <c r="A44" s="253"/>
      <c r="B44" s="252" t="s">
        <v>361</v>
      </c>
      <c r="C44" s="88">
        <v>0</v>
      </c>
      <c r="D44" s="88"/>
      <c r="E44" s="89"/>
      <c r="F44" s="175">
        <f t="shared" si="1"/>
        <v>0</v>
      </c>
      <c r="G44" s="175">
        <f t="shared" si="2"/>
        <v>0</v>
      </c>
    </row>
    <row r="45" spans="1:7" ht="12.75">
      <c r="A45" s="253"/>
      <c r="B45" s="252" t="s">
        <v>362</v>
      </c>
      <c r="C45" s="88">
        <v>0</v>
      </c>
      <c r="D45" s="88"/>
      <c r="E45" s="89"/>
      <c r="F45" s="175">
        <f t="shared" si="1"/>
        <v>0</v>
      </c>
      <c r="G45" s="175">
        <f t="shared" si="2"/>
        <v>0</v>
      </c>
    </row>
    <row r="46" spans="1:7" ht="25.5">
      <c r="A46" s="253"/>
      <c r="B46" s="252" t="s">
        <v>363</v>
      </c>
      <c r="C46" s="88">
        <v>0</v>
      </c>
      <c r="D46" s="88"/>
      <c r="E46" s="89"/>
      <c r="F46" s="175">
        <f t="shared" si="1"/>
        <v>0</v>
      </c>
      <c r="G46" s="175">
        <f t="shared" si="2"/>
        <v>0</v>
      </c>
    </row>
    <row r="47" spans="1:7" ht="12.75">
      <c r="A47" s="253"/>
      <c r="B47" s="252" t="s">
        <v>364</v>
      </c>
      <c r="C47" s="88">
        <v>0</v>
      </c>
      <c r="D47" s="88">
        <v>2</v>
      </c>
      <c r="E47" s="89"/>
      <c r="F47" s="175">
        <f t="shared" si="1"/>
        <v>0</v>
      </c>
      <c r="G47" s="175">
        <f t="shared" si="2"/>
        <v>1.2987012987012987</v>
      </c>
    </row>
    <row r="48" spans="1:7" ht="12.75">
      <c r="A48" s="253"/>
      <c r="B48" s="252" t="s">
        <v>365</v>
      </c>
      <c r="C48" s="88">
        <v>0</v>
      </c>
      <c r="D48" s="88"/>
      <c r="E48" s="113"/>
      <c r="F48" s="175">
        <f t="shared" si="1"/>
        <v>0</v>
      </c>
      <c r="G48" s="175">
        <f t="shared" si="2"/>
        <v>0</v>
      </c>
    </row>
    <row r="49" spans="1:7" ht="13.5">
      <c r="A49" s="330" t="s">
        <v>255</v>
      </c>
      <c r="B49" s="331" t="s">
        <v>366</v>
      </c>
      <c r="C49" s="333">
        <v>0</v>
      </c>
      <c r="D49" s="333"/>
      <c r="E49" s="333"/>
      <c r="F49" s="333"/>
      <c r="G49" s="334"/>
    </row>
    <row r="50" spans="1:7" ht="12.75">
      <c r="A50" s="254"/>
      <c r="B50" s="252" t="s">
        <v>367</v>
      </c>
      <c r="C50" s="273">
        <v>0</v>
      </c>
      <c r="D50" s="273"/>
      <c r="E50" s="274"/>
      <c r="F50" s="274"/>
      <c r="G50" s="113"/>
    </row>
    <row r="51" spans="1:7" ht="12.75">
      <c r="A51" s="254"/>
      <c r="B51" s="252" t="s">
        <v>368</v>
      </c>
      <c r="C51" s="273">
        <v>0</v>
      </c>
      <c r="D51" s="273"/>
      <c r="E51" s="274"/>
      <c r="F51" s="274"/>
      <c r="G51" s="113"/>
    </row>
    <row r="52" spans="1:7" ht="27">
      <c r="A52" s="335" t="s">
        <v>256</v>
      </c>
      <c r="B52" s="331" t="s">
        <v>369</v>
      </c>
      <c r="C52" s="333">
        <v>0</v>
      </c>
      <c r="D52" s="333"/>
      <c r="E52" s="333"/>
      <c r="F52" s="333"/>
      <c r="G52" s="334"/>
    </row>
    <row r="53" spans="1:7" ht="27.75" thickBot="1">
      <c r="A53" s="255" t="s">
        <v>257</v>
      </c>
      <c r="B53" s="258" t="s">
        <v>370</v>
      </c>
      <c r="C53" s="276">
        <v>0</v>
      </c>
      <c r="D53" s="276"/>
      <c r="E53" s="277"/>
      <c r="F53" s="277"/>
      <c r="G53" s="241"/>
    </row>
    <row r="54" spans="1:7" ht="13.5" customHeight="1" thickTop="1" thickBot="1">
      <c r="A54" s="336"/>
      <c r="B54" s="337" t="s">
        <v>253</v>
      </c>
      <c r="C54" s="338">
        <f>SUM(C35:C47)</f>
        <v>95</v>
      </c>
      <c r="D54" s="338">
        <f>SUM(D35:D47)</f>
        <v>154</v>
      </c>
      <c r="E54" s="339">
        <f>(D54/C54-1)*100</f>
        <v>62.105263157894733</v>
      </c>
      <c r="F54" s="340">
        <f>SUM(F35:F52)</f>
        <v>96.842105263157919</v>
      </c>
      <c r="G54" s="340">
        <f>SUM(G35:G52)</f>
        <v>94.155844155844179</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topLeftCell="B1" zoomScale="110" zoomScaleNormal="110" workbookViewId="0">
      <selection activeCell="D23" sqref="D23"/>
    </sheetView>
  </sheetViews>
  <sheetFormatPr defaultColWidth="9.140625" defaultRowHeight="12"/>
  <cols>
    <col min="1" max="1" width="9.140625" style="63" bestFit="1" customWidth="1"/>
    <col min="2" max="2" width="35" style="63" customWidth="1"/>
    <col min="3" max="4" width="15.85546875" style="63" bestFit="1" customWidth="1"/>
    <col min="5" max="5" width="11" style="243" bestFit="1" customWidth="1"/>
    <col min="6" max="7" width="10.5703125" style="63" bestFit="1" customWidth="1"/>
    <col min="8" max="8" width="9.140625" style="63"/>
    <col min="9" max="9" width="12.42578125" style="63" customWidth="1"/>
    <col min="10" max="10" width="11.140625" style="63" bestFit="1" customWidth="1"/>
    <col min="11" max="16384" width="9.140625" style="63"/>
  </cols>
  <sheetData>
    <row r="2" spans="1:24" s="60" customFormat="1" ht="15.75" customHeight="1">
      <c r="A2" s="526" t="s">
        <v>111</v>
      </c>
      <c r="B2" s="526"/>
      <c r="C2" s="526"/>
      <c r="D2" s="526"/>
      <c r="E2" s="526"/>
      <c r="F2" s="526"/>
      <c r="G2" s="526"/>
      <c r="H2" s="59"/>
      <c r="I2" s="59"/>
      <c r="J2" s="59"/>
      <c r="K2" s="59"/>
      <c r="L2" s="59"/>
      <c r="M2" s="59"/>
      <c r="N2" s="59"/>
      <c r="O2" s="59"/>
      <c r="P2" s="59"/>
      <c r="Q2" s="59"/>
      <c r="R2" s="59"/>
      <c r="S2" s="59"/>
      <c r="T2" s="59"/>
      <c r="U2" s="59"/>
      <c r="V2" s="59"/>
      <c r="W2" s="59"/>
      <c r="X2" s="59"/>
    </row>
    <row r="3" spans="1:24" s="60" customFormat="1" ht="15.75" customHeight="1">
      <c r="A3" s="523" t="s">
        <v>183</v>
      </c>
      <c r="B3" s="523"/>
      <c r="C3" s="523"/>
      <c r="D3" s="523"/>
      <c r="E3" s="523"/>
      <c r="F3" s="523"/>
      <c r="G3" s="523"/>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4" t="s">
        <v>50</v>
      </c>
      <c r="F5" s="528" t="s">
        <v>12</v>
      </c>
      <c r="G5" s="529"/>
    </row>
    <row r="6" spans="1:24" ht="12" customHeight="1">
      <c r="A6" s="345" t="s">
        <v>49</v>
      </c>
      <c r="B6" s="309" t="s">
        <v>10</v>
      </c>
      <c r="C6" s="528" t="s">
        <v>263</v>
      </c>
      <c r="D6" s="529"/>
      <c r="E6" s="344" t="s">
        <v>14</v>
      </c>
      <c r="F6" s="528" t="s">
        <v>14</v>
      </c>
      <c r="G6" s="529"/>
    </row>
    <row r="7" spans="1:24" ht="12" customHeight="1">
      <c r="A7" s="346"/>
      <c r="B7" s="312" t="s">
        <v>180</v>
      </c>
      <c r="C7" s="524" t="s">
        <v>264</v>
      </c>
      <c r="D7" s="525"/>
      <c r="E7" s="341" t="s">
        <v>51</v>
      </c>
      <c r="F7" s="524" t="s">
        <v>18</v>
      </c>
      <c r="G7" s="525"/>
    </row>
    <row r="8" spans="1:24" ht="12" customHeight="1">
      <c r="A8" s="313"/>
      <c r="B8" s="313"/>
      <c r="C8" s="304"/>
      <c r="D8" s="321"/>
      <c r="E8" s="341" t="s">
        <v>19</v>
      </c>
      <c r="F8" s="524" t="s">
        <v>19</v>
      </c>
      <c r="G8" s="525"/>
    </row>
    <row r="9" spans="1:24" ht="15.75" customHeight="1" thickBot="1">
      <c r="A9" s="64"/>
      <c r="B9" s="65" t="str">
        <f>' F4'!A10</f>
        <v>Janar - Maj / January - May</v>
      </c>
      <c r="C9" s="66">
        <v>2020</v>
      </c>
      <c r="D9" s="225">
        <v>2021</v>
      </c>
      <c r="E9" s="66" t="s">
        <v>486</v>
      </c>
      <c r="F9" s="66">
        <v>2020</v>
      </c>
      <c r="G9" s="225">
        <v>2021</v>
      </c>
    </row>
    <row r="10" spans="1:24" ht="15.75" customHeight="1" thickBot="1">
      <c r="A10" s="520" t="s">
        <v>337</v>
      </c>
      <c r="B10" s="520"/>
      <c r="C10" s="520"/>
      <c r="D10" s="520"/>
      <c r="E10" s="520"/>
      <c r="F10" s="520"/>
      <c r="G10" s="520"/>
    </row>
    <row r="11" spans="1:24" ht="25.5">
      <c r="A11" s="117">
        <v>1</v>
      </c>
      <c r="B11" s="118" t="s">
        <v>173</v>
      </c>
      <c r="C11" s="127">
        <v>497068.66000000003</v>
      </c>
      <c r="D11" s="127">
        <v>495894.57000000007</v>
      </c>
      <c r="E11" s="89">
        <f t="shared" ref="E11:E19" si="0">(D11/C11-1)*100</f>
        <v>-0.23620278132199246</v>
      </c>
      <c r="F11" s="133">
        <f>C11/C$29*100</f>
        <v>1.4531046876530518</v>
      </c>
      <c r="G11" s="133">
        <f>D11/D$29*100</f>
        <v>1.2223959694185689</v>
      </c>
    </row>
    <row r="12" spans="1:24" ht="25.5">
      <c r="A12" s="119">
        <v>2</v>
      </c>
      <c r="B12" s="120" t="s">
        <v>154</v>
      </c>
      <c r="C12" s="127">
        <v>7273793.0483999765</v>
      </c>
      <c r="D12" s="127">
        <f>(7207273.57839999+J29)</f>
        <v>7207273.5783999898</v>
      </c>
      <c r="E12" s="89">
        <f t="shared" si="0"/>
        <v>-0.91450869659563949</v>
      </c>
      <c r="F12" s="126">
        <f>C12/C$29*100</f>
        <v>21.263828573799419</v>
      </c>
      <c r="G12" s="126">
        <f>D12/D$29*100</f>
        <v>17.766159796291159</v>
      </c>
    </row>
    <row r="13" spans="1:24" ht="25.5">
      <c r="A13" s="119">
        <v>3</v>
      </c>
      <c r="B13" s="120" t="s">
        <v>233</v>
      </c>
      <c r="C13" s="127">
        <v>1844533.1537600001</v>
      </c>
      <c r="D13" s="127">
        <v>2614001.477434102</v>
      </c>
      <c r="E13" s="89">
        <f t="shared" si="0"/>
        <v>41.716155771208243</v>
      </c>
      <c r="F13" s="126">
        <f t="shared" ref="F13:F19" si="1">C13/C$29*100</f>
        <v>5.3922123600794372</v>
      </c>
      <c r="G13" s="126">
        <f t="shared" ref="G13:G19" si="2">D13/D$29*100</f>
        <v>6.4435972147660951</v>
      </c>
    </row>
    <row r="14" spans="1:24" ht="25.5">
      <c r="A14" s="119">
        <v>4</v>
      </c>
      <c r="B14" s="120" t="s">
        <v>234</v>
      </c>
      <c r="C14" s="127">
        <v>0</v>
      </c>
      <c r="D14" s="127">
        <v>0</v>
      </c>
      <c r="E14" s="89" t="e">
        <f t="shared" si="0"/>
        <v>#DIV/0!</v>
      </c>
      <c r="F14" s="126">
        <f t="shared" si="1"/>
        <v>0</v>
      </c>
      <c r="G14" s="126">
        <f t="shared" si="2"/>
        <v>0</v>
      </c>
    </row>
    <row r="15" spans="1:24" ht="25.5">
      <c r="A15" s="119">
        <v>5</v>
      </c>
      <c r="B15" s="120" t="s">
        <v>235</v>
      </c>
      <c r="C15" s="127">
        <v>0</v>
      </c>
      <c r="D15" s="127">
        <v>0</v>
      </c>
      <c r="E15" s="89" t="e">
        <f t="shared" si="0"/>
        <v>#DIV/0!</v>
      </c>
      <c r="F15" s="126">
        <f t="shared" si="1"/>
        <v>0</v>
      </c>
      <c r="G15" s="126">
        <f t="shared" si="2"/>
        <v>0</v>
      </c>
    </row>
    <row r="16" spans="1:24" ht="38.25">
      <c r="A16" s="119">
        <v>6</v>
      </c>
      <c r="B16" s="120" t="s">
        <v>155</v>
      </c>
      <c r="C16" s="127">
        <v>0</v>
      </c>
      <c r="D16" s="127">
        <v>0</v>
      </c>
      <c r="E16" s="89" t="e">
        <f t="shared" si="0"/>
        <v>#DIV/0!</v>
      </c>
      <c r="F16" s="126">
        <f t="shared" si="1"/>
        <v>0</v>
      </c>
      <c r="G16" s="126">
        <f t="shared" si="2"/>
        <v>0</v>
      </c>
    </row>
    <row r="17" spans="1:10" ht="25.5">
      <c r="A17" s="119">
        <v>7</v>
      </c>
      <c r="B17" s="120" t="s">
        <v>156</v>
      </c>
      <c r="C17" s="127">
        <v>311323.90999999992</v>
      </c>
      <c r="D17" s="127">
        <v>150459.23000000001</v>
      </c>
      <c r="E17" s="89">
        <f t="shared" si="0"/>
        <v>-51.671161395859365</v>
      </c>
      <c r="F17" s="126">
        <f t="shared" si="1"/>
        <v>0.91010813878202801</v>
      </c>
      <c r="G17" s="126">
        <f t="shared" si="2"/>
        <v>0.37088681231944404</v>
      </c>
    </row>
    <row r="18" spans="1:10" ht="25.5">
      <c r="A18" s="119">
        <v>8</v>
      </c>
      <c r="B18" s="120" t="s">
        <v>165</v>
      </c>
      <c r="C18" s="127">
        <v>2393151.6147190002</v>
      </c>
      <c r="D18" s="127">
        <v>2103942.65</v>
      </c>
      <c r="E18" s="89">
        <f t="shared" si="0"/>
        <v>-12.084857596995946</v>
      </c>
      <c r="F18" s="126">
        <f t="shared" si="1"/>
        <v>6.9960150567783721</v>
      </c>
      <c r="G18" s="126">
        <f t="shared" si="2"/>
        <v>5.1862858979234687</v>
      </c>
    </row>
    <row r="19" spans="1:10" ht="39" thickBot="1">
      <c r="A19" s="228">
        <v>9</v>
      </c>
      <c r="B19" s="123" t="s">
        <v>157</v>
      </c>
      <c r="C19" s="127">
        <v>1012165.3083050847</v>
      </c>
      <c r="D19" s="127">
        <v>246574.43</v>
      </c>
      <c r="E19" s="89">
        <f t="shared" si="0"/>
        <v>-75.63891708431504</v>
      </c>
      <c r="F19" s="126">
        <f t="shared" si="1"/>
        <v>2.9589114593905697</v>
      </c>
      <c r="G19" s="126">
        <f t="shared" si="2"/>
        <v>0.6078138532423959</v>
      </c>
    </row>
    <row r="20" spans="1:10" s="213" customFormat="1" ht="27" thickBot="1">
      <c r="A20" s="347">
        <v>10</v>
      </c>
      <c r="B20" s="348" t="s">
        <v>312</v>
      </c>
      <c r="C20" s="349">
        <f>SUM(C21:C23)</f>
        <v>19000308.508449152</v>
      </c>
      <c r="D20" s="349">
        <f>SUM(D21:D23)</f>
        <v>24314950.800650891</v>
      </c>
      <c r="E20" s="350">
        <f>(D20/C20-1)*100</f>
        <v>27.971347359114706</v>
      </c>
      <c r="F20" s="350">
        <f>SUM(F21:F23)</f>
        <v>55.544514434850157</v>
      </c>
      <c r="G20" s="350">
        <f>SUM(G21:G23)</f>
        <v>59.937131102940789</v>
      </c>
      <c r="I20" s="247"/>
    </row>
    <row r="21" spans="1:10" ht="12.75">
      <c r="A21" s="230"/>
      <c r="B21" s="231" t="s">
        <v>102</v>
      </c>
      <c r="C21" s="127">
        <v>17177438.305825423</v>
      </c>
      <c r="D21" s="127">
        <v>21092660.271576278</v>
      </c>
      <c r="E21" s="89">
        <f t="shared" ref="E21:E27" si="3">(D21/C21-1)*100</f>
        <v>22.792816344583102</v>
      </c>
      <c r="F21" s="126">
        <f>C21/C$29*100</f>
        <v>50.215630420284427</v>
      </c>
      <c r="G21" s="126">
        <f>D21/D$29*100</f>
        <v>51.994081928120359</v>
      </c>
    </row>
    <row r="22" spans="1:10" ht="12.75">
      <c r="A22" s="119"/>
      <c r="B22" s="121" t="s">
        <v>287</v>
      </c>
      <c r="C22" s="127">
        <v>659545.28952966048</v>
      </c>
      <c r="D22" s="127">
        <v>1028194.786808796</v>
      </c>
      <c r="E22" s="89">
        <f t="shared" si="3"/>
        <v>55.894493241249485</v>
      </c>
      <c r="F22" s="126">
        <f>C22/C$29*100</f>
        <v>1.928080422400879</v>
      </c>
      <c r="G22" s="126">
        <f>D22/D$29*100</f>
        <v>2.5345330221548035</v>
      </c>
    </row>
    <row r="23" spans="1:10" s="236" customFormat="1" ht="12.75">
      <c r="A23" s="235"/>
      <c r="B23" s="245" t="s">
        <v>311</v>
      </c>
      <c r="C23" s="246">
        <v>1163324.9130940679</v>
      </c>
      <c r="D23" s="246">
        <v>2194095.7422658158</v>
      </c>
      <c r="E23" s="279">
        <f t="shared" si="3"/>
        <v>88.605583665377779</v>
      </c>
      <c r="F23" s="244">
        <f t="shared" ref="F23:F28" si="4">C23/C$29*100</f>
        <v>3.4008035921648512</v>
      </c>
      <c r="G23" s="244">
        <f t="shared" ref="G23:G28" si="5">D23/D$29*100</f>
        <v>5.4085161526656282</v>
      </c>
    </row>
    <row r="24" spans="1:10" ht="25.5">
      <c r="A24" s="119">
        <v>11</v>
      </c>
      <c r="B24" s="120" t="s">
        <v>178</v>
      </c>
      <c r="C24" s="127">
        <v>0</v>
      </c>
      <c r="D24" s="127"/>
      <c r="E24" s="89"/>
      <c r="F24" s="126">
        <f t="shared" si="4"/>
        <v>0</v>
      </c>
      <c r="G24" s="126">
        <f t="shared" si="5"/>
        <v>0</v>
      </c>
    </row>
    <row r="25" spans="1:10" ht="25.5">
      <c r="A25" s="119">
        <v>12</v>
      </c>
      <c r="B25" s="120" t="s">
        <v>158</v>
      </c>
      <c r="C25" s="127">
        <v>0</v>
      </c>
      <c r="D25" s="127"/>
      <c r="E25" s="89"/>
      <c r="F25" s="126">
        <f t="shared" si="4"/>
        <v>0</v>
      </c>
      <c r="G25" s="126">
        <f t="shared" si="5"/>
        <v>0</v>
      </c>
    </row>
    <row r="26" spans="1:10" ht="38.25">
      <c r="A26" s="119">
        <v>13</v>
      </c>
      <c r="B26" s="120" t="s">
        <v>161</v>
      </c>
      <c r="C26" s="127">
        <v>515334.43604224134</v>
      </c>
      <c r="D26" s="127">
        <v>530423.58214399999</v>
      </c>
      <c r="E26" s="89">
        <f t="shared" si="3"/>
        <v>2.928029847499225</v>
      </c>
      <c r="F26" s="126">
        <f t="shared" si="4"/>
        <v>1.5065019080503339</v>
      </c>
      <c r="G26" s="126">
        <f t="shared" si="5"/>
        <v>1.3075110882891592</v>
      </c>
    </row>
    <row r="27" spans="1:10" ht="25.5">
      <c r="A27" s="119">
        <v>14</v>
      </c>
      <c r="B27" s="120" t="s">
        <v>159</v>
      </c>
      <c r="C27" s="127">
        <v>4123.3500000000004</v>
      </c>
      <c r="D27" s="127">
        <v>3298.1</v>
      </c>
      <c r="E27" s="89">
        <f t="shared" si="3"/>
        <v>-20.014066232553638</v>
      </c>
      <c r="F27" s="126">
        <f t="shared" si="4"/>
        <v>1.2053987096740743E-2</v>
      </c>
      <c r="G27" s="126">
        <f t="shared" si="5"/>
        <v>8.1299219443749533E-3</v>
      </c>
    </row>
    <row r="28" spans="1:10" ht="26.25" thickBot="1">
      <c r="A28" s="122">
        <v>15</v>
      </c>
      <c r="B28" s="123" t="s">
        <v>236</v>
      </c>
      <c r="C28" s="229">
        <v>1355551.7009129999</v>
      </c>
      <c r="D28" s="229">
        <v>2900606.7370569999</v>
      </c>
      <c r="E28" s="89">
        <f>(D28/C28-1)*100</f>
        <v>113.97979399113768</v>
      </c>
      <c r="F28" s="126">
        <f t="shared" si="4"/>
        <v>3.9627493935198967</v>
      </c>
      <c r="G28" s="126">
        <f t="shared" si="5"/>
        <v>7.1500883428645388</v>
      </c>
    </row>
    <row r="29" spans="1:10" ht="15" thickBot="1">
      <c r="A29" s="351"/>
      <c r="B29" s="352" t="s">
        <v>9</v>
      </c>
      <c r="C29" s="353">
        <f>SUM(C11:C20,C24:C28)</f>
        <v>34207353.690588452</v>
      </c>
      <c r="D29" s="353">
        <f>SUM(D11:D20,D24:D28)</f>
        <v>40567425.155685984</v>
      </c>
      <c r="E29" s="354">
        <f>(D29/C29-1)*100</f>
        <v>18.592702383895276</v>
      </c>
      <c r="F29" s="355">
        <f>SUM(F11:F19,F21:F28)</f>
        <v>100</v>
      </c>
      <c r="G29" s="355">
        <f>SUM(G11:G19,G21:G28)</f>
        <v>99.999999999999986</v>
      </c>
      <c r="I29" s="68">
        <v>40567425.155685961</v>
      </c>
      <c r="J29" s="68"/>
    </row>
    <row r="30" spans="1:10">
      <c r="D30" s="68"/>
    </row>
    <row r="31" spans="1:10">
      <c r="D31" s="68"/>
      <c r="I31" s="470">
        <f>(I29-D29)</f>
        <v>-2.2351741790771484E-8</v>
      </c>
    </row>
    <row r="32" spans="1:10">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4" zoomScale="130" zoomScaleNormal="130" workbookViewId="0">
      <selection activeCell="D23" sqref="D23"/>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8.7109375" style="243" customWidth="1"/>
    <col min="6" max="6" width="8.7109375" style="63" customWidth="1"/>
    <col min="7" max="7" width="8.42578125" style="63" customWidth="1"/>
    <col min="8" max="16384" width="9.140625" style="63"/>
  </cols>
  <sheetData>
    <row r="2" spans="1:24" s="60" customFormat="1" ht="15.75" customHeight="1">
      <c r="A2" s="526" t="s">
        <v>59</v>
      </c>
      <c r="B2" s="526"/>
      <c r="C2" s="526"/>
      <c r="D2" s="526"/>
      <c r="E2" s="526"/>
      <c r="F2" s="526"/>
      <c r="G2" s="526"/>
      <c r="H2" s="59"/>
      <c r="I2" s="59"/>
      <c r="J2" s="59"/>
      <c r="K2" s="59"/>
      <c r="L2" s="59"/>
      <c r="M2" s="59"/>
      <c r="N2" s="59"/>
      <c r="O2" s="59"/>
      <c r="P2" s="59"/>
      <c r="Q2" s="59"/>
      <c r="R2" s="59"/>
      <c r="S2" s="59"/>
      <c r="T2" s="59"/>
      <c r="U2" s="59"/>
      <c r="V2" s="59"/>
      <c r="W2" s="59"/>
      <c r="X2" s="59"/>
    </row>
    <row r="3" spans="1:24" s="60" customFormat="1" ht="15.75" customHeight="1">
      <c r="A3" s="523" t="s">
        <v>135</v>
      </c>
      <c r="B3" s="523"/>
      <c r="C3" s="523"/>
      <c r="D3" s="523"/>
      <c r="E3" s="523"/>
      <c r="F3" s="523"/>
      <c r="G3" s="523"/>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4" t="s">
        <v>50</v>
      </c>
      <c r="F5" s="528" t="s">
        <v>12</v>
      </c>
      <c r="G5" s="529"/>
    </row>
    <row r="6" spans="1:24" ht="12" customHeight="1">
      <c r="A6" s="345" t="s">
        <v>49</v>
      </c>
      <c r="B6" s="309" t="s">
        <v>10</v>
      </c>
      <c r="C6" s="528" t="s">
        <v>263</v>
      </c>
      <c r="D6" s="529"/>
      <c r="E6" s="344" t="s">
        <v>14</v>
      </c>
      <c r="F6" s="528" t="s">
        <v>14</v>
      </c>
      <c r="G6" s="529"/>
    </row>
    <row r="7" spans="1:24" ht="12" customHeight="1">
      <c r="A7" s="346"/>
      <c r="B7" s="312" t="s">
        <v>180</v>
      </c>
      <c r="C7" s="524" t="s">
        <v>264</v>
      </c>
      <c r="D7" s="525"/>
      <c r="E7" s="341" t="s">
        <v>51</v>
      </c>
      <c r="F7" s="524" t="s">
        <v>18</v>
      </c>
      <c r="G7" s="525"/>
    </row>
    <row r="8" spans="1:24" ht="12" customHeight="1">
      <c r="A8" s="313"/>
      <c r="B8" s="313"/>
      <c r="C8" s="304"/>
      <c r="D8" s="321"/>
      <c r="E8" s="341" t="s">
        <v>19</v>
      </c>
      <c r="F8" s="524" t="s">
        <v>19</v>
      </c>
      <c r="G8" s="525"/>
    </row>
    <row r="9" spans="1:24" ht="15.75" customHeight="1" thickBot="1">
      <c r="A9" s="64"/>
      <c r="B9" s="65" t="str">
        <f>' F4'!A10</f>
        <v>Janar - Maj / January - May</v>
      </c>
      <c r="C9" s="66">
        <v>2020</v>
      </c>
      <c r="D9" s="225">
        <v>2021</v>
      </c>
      <c r="E9" s="66" t="s">
        <v>486</v>
      </c>
      <c r="F9" s="66">
        <v>2020</v>
      </c>
      <c r="G9" s="225">
        <v>2021</v>
      </c>
    </row>
    <row r="10" spans="1:24" ht="15.75" customHeight="1" thickBot="1">
      <c r="A10" s="520" t="s">
        <v>342</v>
      </c>
      <c r="B10" s="520"/>
      <c r="C10" s="520"/>
      <c r="D10" s="520"/>
      <c r="E10" s="520"/>
      <c r="F10" s="520"/>
      <c r="G10" s="520"/>
    </row>
    <row r="11" spans="1:24" ht="25.5">
      <c r="A11" s="117">
        <v>1</v>
      </c>
      <c r="B11" s="118" t="s">
        <v>173</v>
      </c>
      <c r="C11" s="127">
        <v>49626.27</v>
      </c>
      <c r="D11" s="127">
        <v>75448.320000000007</v>
      </c>
      <c r="E11" s="89">
        <f t="shared" ref="E11:E18" si="0">(D11/C11-1)*100</f>
        <v>52.033026056562413</v>
      </c>
      <c r="F11" s="133">
        <f>C11/C$29*100</f>
        <v>0.28508286648788173</v>
      </c>
      <c r="G11" s="133">
        <f>D11/D$29*100</f>
        <v>0.31825605096392967</v>
      </c>
    </row>
    <row r="12" spans="1:24" ht="25.5">
      <c r="A12" s="119">
        <v>2</v>
      </c>
      <c r="B12" s="120" t="s">
        <v>154</v>
      </c>
      <c r="C12" s="127">
        <v>3596995.3899999997</v>
      </c>
      <c r="D12" s="127">
        <v>4293954.58</v>
      </c>
      <c r="E12" s="89">
        <f t="shared" si="0"/>
        <v>19.376149103154681</v>
      </c>
      <c r="F12" s="126">
        <f>C12/C$29*100</f>
        <v>20.66328491996066</v>
      </c>
      <c r="G12" s="126">
        <f>D12/D$29*100</f>
        <v>18.112756223720808</v>
      </c>
      <c r="I12" s="470">
        <f>SUM(D11:D12)</f>
        <v>4369402.9000000004</v>
      </c>
    </row>
    <row r="13" spans="1:24" ht="25.5">
      <c r="A13" s="119">
        <v>3</v>
      </c>
      <c r="B13" s="120" t="s">
        <v>233</v>
      </c>
      <c r="C13" s="127">
        <v>1182364.17</v>
      </c>
      <c r="D13" s="127">
        <v>1708597.7650000004</v>
      </c>
      <c r="E13" s="89">
        <f t="shared" si="0"/>
        <v>44.506896297441131</v>
      </c>
      <c r="F13" s="126">
        <f t="shared" ref="F13:G19" si="1">C13/C$29*100</f>
        <v>6.792204346934902</v>
      </c>
      <c r="G13" s="126">
        <f t="shared" si="1"/>
        <v>7.2072059043156482</v>
      </c>
    </row>
    <row r="14" spans="1:24" ht="25.5">
      <c r="A14" s="119">
        <v>4</v>
      </c>
      <c r="B14" s="120" t="s">
        <v>234</v>
      </c>
      <c r="C14" s="127">
        <v>0</v>
      </c>
      <c r="D14" s="127">
        <v>0</v>
      </c>
      <c r="E14" s="125"/>
      <c r="F14" s="126">
        <f t="shared" si="1"/>
        <v>0</v>
      </c>
      <c r="G14" s="126">
        <f t="shared" si="1"/>
        <v>0</v>
      </c>
    </row>
    <row r="15" spans="1:24" ht="25.5">
      <c r="A15" s="119">
        <v>5</v>
      </c>
      <c r="B15" s="120" t="s">
        <v>235</v>
      </c>
      <c r="C15" s="127">
        <v>0</v>
      </c>
      <c r="D15" s="127">
        <v>0</v>
      </c>
      <c r="E15" s="125"/>
      <c r="F15" s="126">
        <f t="shared" si="1"/>
        <v>0</v>
      </c>
      <c r="G15" s="126">
        <f t="shared" si="1"/>
        <v>0</v>
      </c>
    </row>
    <row r="16" spans="1:24" ht="38.25">
      <c r="A16" s="119">
        <v>6</v>
      </c>
      <c r="B16" s="120" t="s">
        <v>155</v>
      </c>
      <c r="C16" s="127">
        <v>0</v>
      </c>
      <c r="D16" s="127">
        <v>0</v>
      </c>
      <c r="E16" s="125"/>
      <c r="F16" s="126">
        <f t="shared" si="1"/>
        <v>0</v>
      </c>
      <c r="G16" s="126">
        <f t="shared" si="1"/>
        <v>0</v>
      </c>
    </row>
    <row r="17" spans="1:9" ht="25.5">
      <c r="A17" s="119">
        <v>7</v>
      </c>
      <c r="B17" s="120" t="s">
        <v>156</v>
      </c>
      <c r="C17" s="127">
        <v>0</v>
      </c>
      <c r="D17" s="127">
        <v>0</v>
      </c>
      <c r="E17" s="89" t="e">
        <f t="shared" si="0"/>
        <v>#DIV/0!</v>
      </c>
      <c r="F17" s="126">
        <f t="shared" si="1"/>
        <v>0</v>
      </c>
      <c r="G17" s="126">
        <f t="shared" si="1"/>
        <v>0</v>
      </c>
    </row>
    <row r="18" spans="1:9" ht="25.5">
      <c r="A18" s="119">
        <v>8</v>
      </c>
      <c r="B18" s="120" t="s">
        <v>165</v>
      </c>
      <c r="C18" s="127">
        <v>120642.15000000001</v>
      </c>
      <c r="D18" s="127">
        <v>721914.85000000009</v>
      </c>
      <c r="E18" s="89">
        <f t="shared" si="0"/>
        <v>498.39355482308633</v>
      </c>
      <c r="F18" s="126">
        <f t="shared" si="1"/>
        <v>0.69304039858850985</v>
      </c>
      <c r="G18" s="126">
        <f t="shared" si="1"/>
        <v>3.0451807183144388</v>
      </c>
    </row>
    <row r="19" spans="1:9" ht="39" thickBot="1">
      <c r="A19" s="228">
        <v>9</v>
      </c>
      <c r="B19" s="123" t="s">
        <v>157</v>
      </c>
      <c r="C19" s="127">
        <v>6439.5700000000006</v>
      </c>
      <c r="D19" s="127">
        <v>77757.62000000001</v>
      </c>
      <c r="E19" s="89">
        <f>(D19/C19-1)*100</f>
        <v>1107.4970844326563</v>
      </c>
      <c r="F19" s="126">
        <f t="shared" si="1"/>
        <v>3.6992727330693378E-2</v>
      </c>
      <c r="G19" s="126">
        <f t="shared" si="1"/>
        <v>0.32799713861824725</v>
      </c>
    </row>
    <row r="20" spans="1:9" s="213" customFormat="1" ht="27" thickBot="1">
      <c r="A20" s="347">
        <v>10</v>
      </c>
      <c r="B20" s="348" t="s">
        <v>312</v>
      </c>
      <c r="C20" s="349">
        <f>SUM(C21:C23)</f>
        <v>12076989.420000002</v>
      </c>
      <c r="D20" s="349">
        <f>SUM(D21:D23)</f>
        <v>16555456.669999998</v>
      </c>
      <c r="E20" s="350">
        <f>(D20/C20-1)*100</f>
        <v>37.082646131853572</v>
      </c>
      <c r="F20" s="350">
        <f>SUM(F21:F23)</f>
        <v>69.37742373943118</v>
      </c>
      <c r="G20" s="350">
        <f>SUM(G21:G23)</f>
        <v>69.834215814197705</v>
      </c>
      <c r="I20" s="247"/>
    </row>
    <row r="21" spans="1:9" ht="12.75">
      <c r="A21" s="230"/>
      <c r="B21" s="231" t="s">
        <v>102</v>
      </c>
      <c r="C21" s="127">
        <v>10158348.930000002</v>
      </c>
      <c r="D21" s="127">
        <v>12149961.149999999</v>
      </c>
      <c r="E21" s="89">
        <f t="shared" ref="E21:E28" si="2">(D21/C21-1)*100</f>
        <v>19.605668536530541</v>
      </c>
      <c r="F21" s="126">
        <f>C21/C$29*100</f>
        <v>58.355609473541072</v>
      </c>
      <c r="G21" s="126">
        <f>D21/D$29*100</f>
        <v>51.250957674924571</v>
      </c>
    </row>
    <row r="22" spans="1:9" ht="12.75">
      <c r="A22" s="119"/>
      <c r="B22" s="121" t="s">
        <v>287</v>
      </c>
      <c r="C22" s="127">
        <v>124399.18999999999</v>
      </c>
      <c r="D22" s="127">
        <v>68579.849999999991</v>
      </c>
      <c r="E22" s="89">
        <f t="shared" si="2"/>
        <v>-44.87114425745056</v>
      </c>
      <c r="F22" s="126">
        <f>C22/C$29*100</f>
        <v>0.71462307511667977</v>
      </c>
      <c r="G22" s="126">
        <f>D22/D$29*100</f>
        <v>0.28928347558565448</v>
      </c>
    </row>
    <row r="23" spans="1:9" s="236" customFormat="1" ht="12.75">
      <c r="A23" s="235"/>
      <c r="B23" s="245" t="s">
        <v>373</v>
      </c>
      <c r="C23" s="246">
        <v>1794241.3</v>
      </c>
      <c r="D23" s="246">
        <f>(836614.67+3500301)</f>
        <v>4336915.67</v>
      </c>
      <c r="E23" s="279">
        <f t="shared" si="2"/>
        <v>141.71306668729562</v>
      </c>
      <c r="F23" s="244">
        <f t="shared" ref="F23:G28" si="3">C23/C$29*100</f>
        <v>10.307191190773423</v>
      </c>
      <c r="G23" s="244">
        <f t="shared" si="3"/>
        <v>18.293974663687475</v>
      </c>
    </row>
    <row r="24" spans="1:9" ht="25.5">
      <c r="A24" s="119">
        <v>11</v>
      </c>
      <c r="B24" s="120" t="s">
        <v>178</v>
      </c>
      <c r="C24" s="127">
        <v>0</v>
      </c>
      <c r="D24" s="127"/>
      <c r="E24" s="89"/>
      <c r="F24" s="126">
        <f t="shared" si="3"/>
        <v>0</v>
      </c>
      <c r="G24" s="126">
        <f t="shared" si="3"/>
        <v>0</v>
      </c>
    </row>
    <row r="25" spans="1:9" ht="25.5">
      <c r="A25" s="119">
        <v>12</v>
      </c>
      <c r="B25" s="120" t="s">
        <v>158</v>
      </c>
      <c r="C25" s="127">
        <v>0</v>
      </c>
      <c r="D25" s="127"/>
      <c r="E25" s="89"/>
      <c r="F25" s="126">
        <f t="shared" si="3"/>
        <v>0</v>
      </c>
      <c r="G25" s="126">
        <f t="shared" si="3"/>
        <v>0</v>
      </c>
    </row>
    <row r="26" spans="1:9" ht="38.25">
      <c r="A26" s="119">
        <v>13</v>
      </c>
      <c r="B26" s="120" t="s">
        <v>161</v>
      </c>
      <c r="C26" s="127">
        <v>0</v>
      </c>
      <c r="D26" s="127">
        <v>157.85</v>
      </c>
      <c r="E26" s="89" t="e">
        <f t="shared" si="2"/>
        <v>#DIV/0!</v>
      </c>
      <c r="F26" s="126">
        <f t="shared" si="3"/>
        <v>0</v>
      </c>
      <c r="G26" s="126">
        <f t="shared" si="3"/>
        <v>6.6584276024510942E-4</v>
      </c>
    </row>
    <row r="27" spans="1:9" ht="25.5">
      <c r="A27" s="119">
        <v>14</v>
      </c>
      <c r="B27" s="120" t="s">
        <v>159</v>
      </c>
      <c r="C27" s="127">
        <v>0</v>
      </c>
      <c r="D27" s="127"/>
      <c r="E27" s="89"/>
      <c r="F27" s="126">
        <f t="shared" si="3"/>
        <v>0</v>
      </c>
      <c r="G27" s="126">
        <f t="shared" si="3"/>
        <v>0</v>
      </c>
    </row>
    <row r="28" spans="1:9" ht="26.25" thickBot="1">
      <c r="A28" s="122">
        <v>15</v>
      </c>
      <c r="B28" s="123" t="s">
        <v>236</v>
      </c>
      <c r="C28" s="229">
        <v>374607.9</v>
      </c>
      <c r="D28" s="229">
        <v>273510.62</v>
      </c>
      <c r="E28" s="89">
        <f t="shared" si="2"/>
        <v>-26.987492789126989</v>
      </c>
      <c r="F28" s="126">
        <f t="shared" si="3"/>
        <v>2.1519710012661797</v>
      </c>
      <c r="G28" s="126">
        <f t="shared" si="3"/>
        <v>1.1537223071089719</v>
      </c>
    </row>
    <row r="29" spans="1:9" ht="15" thickBot="1">
      <c r="A29" s="351"/>
      <c r="B29" s="352" t="s">
        <v>9</v>
      </c>
      <c r="C29" s="353">
        <f>SUM(C11:C20,C24:C28)</f>
        <v>17407664.870000001</v>
      </c>
      <c r="D29" s="353">
        <f>SUM(D11:D20,D24:D28)</f>
        <v>23706798.275000002</v>
      </c>
      <c r="E29" s="354">
        <f>(D29/C29-1)*100</f>
        <v>36.185975844788885</v>
      </c>
      <c r="F29" s="355">
        <f>SUM(F11:F19,F21:F28)</f>
        <v>100</v>
      </c>
      <c r="G29" s="355">
        <f>SUM(G11:G19,G21:G28)</f>
        <v>99.999999999999986</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W31"/>
  <sheetViews>
    <sheetView zoomScale="110" zoomScaleNormal="110" workbookViewId="0">
      <selection activeCell="D23" sqref="D23"/>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8" width="9.140625" style="63"/>
    <col min="9" max="9" width="9.85546875" style="63" bestFit="1" customWidth="1"/>
    <col min="10" max="16384" width="9.140625" style="63"/>
  </cols>
  <sheetData>
    <row r="2" spans="1:23" s="60" customFormat="1" ht="15.75" customHeight="1">
      <c r="A2" s="526" t="s">
        <v>289</v>
      </c>
      <c r="B2" s="526"/>
      <c r="C2" s="526"/>
      <c r="D2" s="526"/>
      <c r="E2" s="526"/>
      <c r="F2" s="526"/>
      <c r="G2" s="526"/>
      <c r="H2" s="59"/>
      <c r="I2" s="59"/>
      <c r="J2" s="59"/>
      <c r="K2" s="59"/>
      <c r="L2" s="59"/>
      <c r="M2" s="59"/>
      <c r="N2" s="59"/>
      <c r="O2" s="59"/>
      <c r="P2" s="59"/>
      <c r="Q2" s="59"/>
      <c r="R2" s="59"/>
      <c r="S2" s="59"/>
      <c r="T2" s="59"/>
      <c r="U2" s="59"/>
      <c r="V2" s="59"/>
      <c r="W2" s="59"/>
    </row>
    <row r="3" spans="1:23" s="60" customFormat="1" ht="15.75" customHeight="1">
      <c r="A3" s="523" t="s">
        <v>290</v>
      </c>
      <c r="B3" s="523"/>
      <c r="C3" s="523"/>
      <c r="D3" s="523"/>
      <c r="E3" s="523"/>
      <c r="F3" s="523"/>
      <c r="G3" s="523"/>
      <c r="H3" s="59"/>
      <c r="I3" s="59"/>
      <c r="J3" s="59"/>
      <c r="K3" s="59"/>
      <c r="L3" s="59"/>
      <c r="M3" s="59"/>
      <c r="N3" s="59"/>
      <c r="O3" s="59"/>
      <c r="P3" s="59"/>
      <c r="Q3" s="59"/>
      <c r="R3" s="59"/>
      <c r="S3" s="59"/>
      <c r="T3" s="59"/>
      <c r="U3" s="59"/>
      <c r="V3" s="59"/>
      <c r="W3" s="59"/>
    </row>
    <row r="4" spans="1:23">
      <c r="A4" s="62"/>
      <c r="B4" s="62"/>
      <c r="C4" s="62"/>
      <c r="D4" s="62"/>
      <c r="E4" s="62"/>
    </row>
    <row r="5" spans="1:23" ht="12" customHeight="1">
      <c r="A5" s="322"/>
      <c r="B5" s="322"/>
      <c r="C5" s="304"/>
      <c r="D5" s="321"/>
      <c r="E5" s="303" t="s">
        <v>50</v>
      </c>
      <c r="F5" s="528" t="s">
        <v>12</v>
      </c>
      <c r="G5" s="529"/>
    </row>
    <row r="6" spans="1:23" ht="12" customHeight="1">
      <c r="A6" s="345" t="s">
        <v>49</v>
      </c>
      <c r="B6" s="309" t="s">
        <v>10</v>
      </c>
      <c r="C6" s="528" t="s">
        <v>374</v>
      </c>
      <c r="D6" s="529"/>
      <c r="E6" s="303" t="s">
        <v>14</v>
      </c>
      <c r="F6" s="528" t="s">
        <v>14</v>
      </c>
      <c r="G6" s="529"/>
    </row>
    <row r="7" spans="1:23" ht="12" customHeight="1">
      <c r="A7" s="346"/>
      <c r="B7" s="312" t="s">
        <v>180</v>
      </c>
      <c r="C7" s="524" t="s">
        <v>375</v>
      </c>
      <c r="D7" s="525"/>
      <c r="E7" s="308" t="s">
        <v>51</v>
      </c>
      <c r="F7" s="524" t="s">
        <v>18</v>
      </c>
      <c r="G7" s="525"/>
    </row>
    <row r="8" spans="1:23" ht="12" customHeight="1">
      <c r="A8" s="313"/>
      <c r="B8" s="313"/>
      <c r="C8" s="304"/>
      <c r="D8" s="321"/>
      <c r="E8" s="308" t="s">
        <v>19</v>
      </c>
      <c r="F8" s="524" t="s">
        <v>19</v>
      </c>
      <c r="G8" s="525"/>
    </row>
    <row r="9" spans="1:23" ht="15.75" customHeight="1" thickBot="1">
      <c r="A9" s="64"/>
      <c r="B9" s="65" t="str">
        <f>' F4'!A10</f>
        <v>Janar - Maj / January - May</v>
      </c>
      <c r="C9" s="66">
        <v>2020</v>
      </c>
      <c r="D9" s="225">
        <v>2021</v>
      </c>
      <c r="E9" s="66" t="s">
        <v>486</v>
      </c>
      <c r="F9" s="66">
        <v>2020</v>
      </c>
      <c r="G9" s="225">
        <v>2021</v>
      </c>
    </row>
    <row r="10" spans="1:23" ht="15.75" customHeight="1" thickBot="1">
      <c r="A10" s="520" t="s">
        <v>343</v>
      </c>
      <c r="B10" s="520"/>
      <c r="C10" s="520"/>
      <c r="D10" s="520"/>
      <c r="E10" s="520"/>
      <c r="F10" s="520"/>
      <c r="G10" s="536"/>
    </row>
    <row r="11" spans="1:23" ht="25.5">
      <c r="A11" s="117">
        <v>1</v>
      </c>
      <c r="B11" s="118" t="s">
        <v>173</v>
      </c>
      <c r="C11" s="127">
        <v>13780</v>
      </c>
      <c r="D11" s="127">
        <v>12137</v>
      </c>
      <c r="E11" s="89">
        <f t="shared" ref="E11:E19" si="0">(D11/C11-1)*100</f>
        <v>-11.923076923076925</v>
      </c>
      <c r="F11" s="133">
        <f>C11/C$29*100</f>
        <v>5.1521915508545231</v>
      </c>
      <c r="G11" s="133">
        <f>D11/D$29*100</f>
        <v>3.490793417048716</v>
      </c>
      <c r="I11" s="68"/>
      <c r="J11" s="470"/>
    </row>
    <row r="12" spans="1:23" ht="25.5">
      <c r="A12" s="119">
        <v>2</v>
      </c>
      <c r="B12" s="120" t="s">
        <v>154</v>
      </c>
      <c r="C12" s="127">
        <v>67264</v>
      </c>
      <c r="D12" s="127">
        <v>43563</v>
      </c>
      <c r="E12" s="89">
        <f t="shared" si="0"/>
        <v>-35.235787345385347</v>
      </c>
      <c r="F12" s="126">
        <f>C12/C$29*100</f>
        <v>25.149275216014416</v>
      </c>
      <c r="G12" s="126">
        <f>D12/D$29*100</f>
        <v>12.529408719361722</v>
      </c>
      <c r="H12" s="470">
        <f>SUM(D11:D12)</f>
        <v>55700</v>
      </c>
      <c r="I12" s="68"/>
    </row>
    <row r="13" spans="1:23" ht="25.5">
      <c r="A13" s="119">
        <v>3</v>
      </c>
      <c r="B13" s="120" t="s">
        <v>233</v>
      </c>
      <c r="C13" s="127">
        <v>4886</v>
      </c>
      <c r="D13" s="127">
        <v>5496</v>
      </c>
      <c r="E13" s="89">
        <f>(D13/C13-1)*100</f>
        <v>12.484650020466637</v>
      </c>
      <c r="F13" s="126">
        <f>C13/C$29*100</f>
        <v>1.8268220549691727</v>
      </c>
      <c r="G13" s="126">
        <f t="shared" ref="F13:G19" si="1">D13/D$29*100</f>
        <v>1.5807366416824378</v>
      </c>
      <c r="I13" s="68"/>
    </row>
    <row r="14" spans="1:23" ht="25.5">
      <c r="A14" s="119">
        <v>4</v>
      </c>
      <c r="B14" s="120" t="s">
        <v>234</v>
      </c>
      <c r="C14" s="127">
        <v>0</v>
      </c>
      <c r="D14" s="127"/>
      <c r="E14" s="125"/>
      <c r="F14" s="126">
        <f>C14/C$29*100</f>
        <v>0</v>
      </c>
      <c r="G14" s="126">
        <f t="shared" si="1"/>
        <v>0</v>
      </c>
      <c r="I14" s="68"/>
    </row>
    <row r="15" spans="1:23" ht="25.5">
      <c r="A15" s="119">
        <v>5</v>
      </c>
      <c r="B15" s="120" t="s">
        <v>235</v>
      </c>
      <c r="C15" s="127">
        <v>0</v>
      </c>
      <c r="D15" s="127"/>
      <c r="E15" s="125"/>
      <c r="F15" s="126">
        <f t="shared" si="1"/>
        <v>0</v>
      </c>
      <c r="G15" s="126">
        <f t="shared" si="1"/>
        <v>0</v>
      </c>
      <c r="I15" s="68"/>
    </row>
    <row r="16" spans="1:23" ht="38.25">
      <c r="A16" s="119">
        <v>6</v>
      </c>
      <c r="B16" s="120" t="s">
        <v>155</v>
      </c>
      <c r="C16" s="127">
        <v>0</v>
      </c>
      <c r="D16" s="127"/>
      <c r="E16" s="125"/>
      <c r="F16" s="126">
        <f t="shared" si="1"/>
        <v>0</v>
      </c>
      <c r="G16" s="126">
        <f t="shared" si="1"/>
        <v>0</v>
      </c>
      <c r="I16" s="68"/>
    </row>
    <row r="17" spans="1:9" ht="25.5">
      <c r="A17" s="119">
        <v>7</v>
      </c>
      <c r="B17" s="120" t="s">
        <v>156</v>
      </c>
      <c r="C17" s="127">
        <v>23</v>
      </c>
      <c r="D17" s="127">
        <v>45</v>
      </c>
      <c r="E17" s="89">
        <f t="shared" si="0"/>
        <v>95.652173913043484</v>
      </c>
      <c r="F17" s="126">
        <f>C17/C$29*100</f>
        <v>8.5994488874930365E-3</v>
      </c>
      <c r="G17" s="126">
        <f t="shared" si="1"/>
        <v>1.2942712677530875E-2</v>
      </c>
      <c r="I17" s="68"/>
    </row>
    <row r="18" spans="1:9" ht="25.5">
      <c r="A18" s="119">
        <v>8</v>
      </c>
      <c r="B18" s="120" t="s">
        <v>165</v>
      </c>
      <c r="C18" s="127">
        <v>1817</v>
      </c>
      <c r="D18" s="127">
        <v>2546</v>
      </c>
      <c r="E18" s="89">
        <f t="shared" si="0"/>
        <v>40.121078701155753</v>
      </c>
      <c r="F18" s="126">
        <f>C18/C$29*100</f>
        <v>0.67935646211194989</v>
      </c>
      <c r="G18" s="126">
        <f t="shared" si="1"/>
        <v>0.73226992171096905</v>
      </c>
      <c r="I18" s="68"/>
    </row>
    <row r="19" spans="1:9" ht="39" thickBot="1">
      <c r="A19" s="228">
        <v>9</v>
      </c>
      <c r="B19" s="123" t="s">
        <v>157</v>
      </c>
      <c r="C19" s="229">
        <v>604</v>
      </c>
      <c r="D19" s="229">
        <v>48</v>
      </c>
      <c r="E19" s="280">
        <f t="shared" si="0"/>
        <v>-92.05298013245033</v>
      </c>
      <c r="F19" s="257">
        <f>C19/C$29*100</f>
        <v>0.22582900556720842</v>
      </c>
      <c r="G19" s="257">
        <f t="shared" si="1"/>
        <v>1.3805560189366267E-2</v>
      </c>
      <c r="I19" s="68"/>
    </row>
    <row r="20" spans="1:9" ht="26.25" thickBot="1">
      <c r="A20" s="358">
        <v>10</v>
      </c>
      <c r="B20" s="359" t="s">
        <v>162</v>
      </c>
      <c r="C20" s="360">
        <f>SUM(C21:C23)</f>
        <v>171764</v>
      </c>
      <c r="D20" s="360">
        <f>SUM(D21:D23)</f>
        <v>273869</v>
      </c>
      <c r="E20" s="361">
        <f>(D20/C20-1)*100</f>
        <v>59.444936075079767</v>
      </c>
      <c r="F20" s="361">
        <f>SUM(F21:F23)</f>
        <v>64.220684291797994</v>
      </c>
      <c r="G20" s="361">
        <f>SUM(G21:G23)</f>
        <v>78.769061739615623</v>
      </c>
      <c r="I20" s="68"/>
    </row>
    <row r="21" spans="1:9" ht="12.75">
      <c r="A21" s="230"/>
      <c r="B21" s="231" t="s">
        <v>102</v>
      </c>
      <c r="C21" s="232">
        <v>110521</v>
      </c>
      <c r="D21" s="232">
        <v>132483</v>
      </c>
      <c r="E21" s="281">
        <f t="shared" ref="E21:E28" si="2">(D21/C21-1)*100</f>
        <v>19.87133666904932</v>
      </c>
      <c r="F21" s="264">
        <f t="shared" ref="F21:G28" si="3">C21/C$29*100</f>
        <v>41.322595238896433</v>
      </c>
      <c r="G21" s="264">
        <f t="shared" si="3"/>
        <v>38.10420897016273</v>
      </c>
      <c r="I21" s="68"/>
    </row>
    <row r="22" spans="1:9" ht="12.75">
      <c r="A22" s="119"/>
      <c r="B22" s="121" t="s">
        <v>287</v>
      </c>
      <c r="C22" s="127">
        <v>17048</v>
      </c>
      <c r="D22" s="127">
        <v>30176</v>
      </c>
      <c r="E22" s="89">
        <f t="shared" si="2"/>
        <v>77.006100422336928</v>
      </c>
      <c r="F22" s="126">
        <f t="shared" si="3"/>
        <v>6.3740610710426653</v>
      </c>
      <c r="G22" s="126">
        <f t="shared" si="3"/>
        <v>8.6790955057149262</v>
      </c>
      <c r="I22" s="68"/>
    </row>
    <row r="23" spans="1:9" ht="12.75">
      <c r="A23" s="119"/>
      <c r="B23" s="237" t="s">
        <v>103</v>
      </c>
      <c r="C23" s="200">
        <v>44195</v>
      </c>
      <c r="D23" s="200">
        <v>111210</v>
      </c>
      <c r="E23" s="279">
        <f t="shared" si="2"/>
        <v>151.63480031677793</v>
      </c>
      <c r="F23" s="244">
        <f t="shared" si="3"/>
        <v>16.5240279818589</v>
      </c>
      <c r="G23" s="244">
        <f t="shared" si="3"/>
        <v>31.98575726373797</v>
      </c>
      <c r="I23" s="68"/>
    </row>
    <row r="24" spans="1:9" ht="25.5">
      <c r="A24" s="119">
        <v>11</v>
      </c>
      <c r="B24" s="120" t="s">
        <v>178</v>
      </c>
      <c r="C24" s="127">
        <v>0</v>
      </c>
      <c r="D24" s="127"/>
      <c r="E24" s="89"/>
      <c r="F24" s="126">
        <f t="shared" si="3"/>
        <v>0</v>
      </c>
      <c r="G24" s="126">
        <f t="shared" si="3"/>
        <v>0</v>
      </c>
      <c r="I24" s="68"/>
    </row>
    <row r="25" spans="1:9" ht="25.5">
      <c r="A25" s="119">
        <v>12</v>
      </c>
      <c r="B25" s="120" t="s">
        <v>158</v>
      </c>
      <c r="C25" s="127">
        <v>0</v>
      </c>
      <c r="D25" s="127"/>
      <c r="E25" s="89"/>
      <c r="F25" s="126">
        <f t="shared" si="3"/>
        <v>0</v>
      </c>
      <c r="G25" s="126">
        <f t="shared" si="3"/>
        <v>0</v>
      </c>
      <c r="I25" s="68"/>
    </row>
    <row r="26" spans="1:9" ht="38.25">
      <c r="A26" s="119">
        <v>13</v>
      </c>
      <c r="B26" s="120" t="s">
        <v>161</v>
      </c>
      <c r="C26" s="127">
        <v>436</v>
      </c>
      <c r="D26" s="127">
        <v>631</v>
      </c>
      <c r="E26" s="89"/>
      <c r="F26" s="126">
        <f t="shared" si="3"/>
        <v>0.16301563978030278</v>
      </c>
      <c r="G26" s="126">
        <f t="shared" si="3"/>
        <v>0.18148559332271072</v>
      </c>
      <c r="I26" s="68"/>
    </row>
    <row r="27" spans="1:9" ht="25.5">
      <c r="A27" s="119">
        <v>14</v>
      </c>
      <c r="B27" s="120" t="s">
        <v>159</v>
      </c>
      <c r="C27" s="127">
        <v>182</v>
      </c>
      <c r="D27" s="127">
        <v>168</v>
      </c>
      <c r="E27" s="89"/>
      <c r="F27" s="126">
        <f t="shared" si="3"/>
        <v>6.8047812935814467E-2</v>
      </c>
      <c r="G27" s="126">
        <f t="shared" si="3"/>
        <v>4.8319460662781935E-2</v>
      </c>
      <c r="I27" s="68"/>
    </row>
    <row r="28" spans="1:9" ht="26.25" thickBot="1">
      <c r="A28" s="119">
        <v>15</v>
      </c>
      <c r="B28" s="123" t="s">
        <v>236</v>
      </c>
      <c r="C28" s="229">
        <v>6703</v>
      </c>
      <c r="D28" s="229">
        <v>9183</v>
      </c>
      <c r="E28" s="280">
        <f t="shared" si="2"/>
        <v>36.998358943756536</v>
      </c>
      <c r="F28" s="257">
        <f t="shared" si="3"/>
        <v>2.5061785170811226</v>
      </c>
      <c r="G28" s="257">
        <f t="shared" si="3"/>
        <v>2.6411762337281339</v>
      </c>
      <c r="I28" s="68"/>
    </row>
    <row r="29" spans="1:9" ht="15" thickBot="1">
      <c r="A29" s="351"/>
      <c r="B29" s="352" t="s">
        <v>9</v>
      </c>
      <c r="C29" s="353">
        <f>SUM(C11:C20,C24:C28)</f>
        <v>267459</v>
      </c>
      <c r="D29" s="353">
        <f>SUM(D11:D20,D24:D28)</f>
        <v>347686</v>
      </c>
      <c r="E29" s="354">
        <f>(D29/C29-1)*100</f>
        <v>29.995999386821914</v>
      </c>
      <c r="F29" s="355">
        <f>SUM(F11:F19,F21:F28)</f>
        <v>99.999999999999986</v>
      </c>
      <c r="G29" s="355">
        <f>SUM(G11:G19,G21:G28)</f>
        <v>99.999999999999986</v>
      </c>
      <c r="I29" s="68"/>
    </row>
    <row r="30" spans="1:9">
      <c r="I30" s="68"/>
    </row>
    <row r="31" spans="1:9">
      <c r="I31" s="68"/>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AL32"/>
  <sheetViews>
    <sheetView zoomScale="110" zoomScaleNormal="110" workbookViewId="0">
      <selection activeCell="D29" sqref="D29"/>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26" t="s">
        <v>288</v>
      </c>
      <c r="B2" s="526"/>
      <c r="C2" s="526"/>
      <c r="D2" s="526"/>
      <c r="E2" s="526"/>
      <c r="F2" s="526"/>
      <c r="G2" s="526"/>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23" t="s">
        <v>135</v>
      </c>
      <c r="B3" s="523"/>
      <c r="C3" s="523"/>
      <c r="D3" s="523"/>
      <c r="E3" s="523"/>
      <c r="F3" s="523"/>
      <c r="G3" s="523"/>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2"/>
      <c r="B5" s="322"/>
      <c r="C5" s="304"/>
      <c r="D5" s="321"/>
      <c r="E5" s="303" t="s">
        <v>50</v>
      </c>
      <c r="F5" s="528" t="s">
        <v>12</v>
      </c>
      <c r="G5" s="529"/>
    </row>
    <row r="6" spans="1:38" ht="14.25">
      <c r="A6" s="345" t="s">
        <v>49</v>
      </c>
      <c r="B6" s="309" t="s">
        <v>10</v>
      </c>
      <c r="C6" s="528" t="s">
        <v>376</v>
      </c>
      <c r="D6" s="529"/>
      <c r="E6" s="303" t="s">
        <v>14</v>
      </c>
      <c r="F6" s="528" t="s">
        <v>14</v>
      </c>
      <c r="G6" s="529"/>
    </row>
    <row r="7" spans="1:38" ht="15">
      <c r="A7" s="346"/>
      <c r="B7" s="312" t="s">
        <v>180</v>
      </c>
      <c r="C7" s="524" t="s">
        <v>377</v>
      </c>
      <c r="D7" s="525"/>
      <c r="E7" s="308" t="s">
        <v>51</v>
      </c>
      <c r="F7" s="524" t="s">
        <v>18</v>
      </c>
      <c r="G7" s="525"/>
    </row>
    <row r="8" spans="1:38" ht="12" customHeight="1">
      <c r="A8" s="313"/>
      <c r="B8" s="313"/>
      <c r="C8" s="304"/>
      <c r="D8" s="321"/>
      <c r="E8" s="308" t="s">
        <v>19</v>
      </c>
      <c r="F8" s="524" t="s">
        <v>19</v>
      </c>
      <c r="G8" s="525"/>
    </row>
    <row r="9" spans="1:38" ht="12.75" thickBot="1">
      <c r="A9" s="64"/>
      <c r="B9" s="65" t="str">
        <f>' F4'!A10</f>
        <v>Janar - Maj / January - May</v>
      </c>
      <c r="C9" s="66">
        <v>2020</v>
      </c>
      <c r="D9" s="225">
        <v>2021</v>
      </c>
      <c r="E9" s="66" t="s">
        <v>486</v>
      </c>
      <c r="F9" s="66">
        <v>2020</v>
      </c>
      <c r="G9" s="225">
        <v>2021</v>
      </c>
    </row>
    <row r="10" spans="1:38" ht="15.75" thickBot="1">
      <c r="A10" s="520" t="s">
        <v>344</v>
      </c>
      <c r="B10" s="520"/>
      <c r="C10" s="520"/>
      <c r="D10" s="520"/>
      <c r="E10" s="520"/>
      <c r="F10" s="520"/>
      <c r="G10" s="520"/>
    </row>
    <row r="11" spans="1:38" ht="25.5">
      <c r="A11" s="117">
        <v>1</v>
      </c>
      <c r="B11" s="118" t="s">
        <v>173</v>
      </c>
      <c r="C11" s="132">
        <v>115</v>
      </c>
      <c r="D11" s="127">
        <v>154</v>
      </c>
      <c r="E11" s="89">
        <f t="shared" ref="E11:E19" si="0">(D11/C11-1)*100</f>
        <v>33.913043478260875</v>
      </c>
      <c r="F11" s="133">
        <f>C11/C$29*100</f>
        <v>0.23576202386321704</v>
      </c>
      <c r="G11" s="133">
        <f>D11/D$29*100</f>
        <v>0.25066328108468838</v>
      </c>
    </row>
    <row r="12" spans="1:38" ht="25.5">
      <c r="A12" s="119">
        <v>2</v>
      </c>
      <c r="B12" s="120" t="s">
        <v>241</v>
      </c>
      <c r="C12" s="127">
        <v>39389</v>
      </c>
      <c r="D12" s="127">
        <v>48775</v>
      </c>
      <c r="E12" s="89">
        <f t="shared" si="0"/>
        <v>23.828987788468869</v>
      </c>
      <c r="F12" s="126">
        <f>C12/C$29*100</f>
        <v>80.751568329984821</v>
      </c>
      <c r="G12" s="126">
        <f>D12/D$29*100</f>
        <v>79.390269707179712</v>
      </c>
    </row>
    <row r="13" spans="1:38" s="70" customFormat="1" ht="25.5">
      <c r="A13" s="130">
        <v>3</v>
      </c>
      <c r="B13" s="131" t="s">
        <v>229</v>
      </c>
      <c r="C13" s="127">
        <v>1595</v>
      </c>
      <c r="D13" s="127">
        <v>2079</v>
      </c>
      <c r="E13" s="89">
        <f t="shared" si="0"/>
        <v>30.34482758620689</v>
      </c>
      <c r="F13" s="126">
        <f>C13/C$29*100</f>
        <v>3.2699167657550534</v>
      </c>
      <c r="G13" s="126">
        <f t="shared" ref="F13:G19" si="1">D13/D$29*100</f>
        <v>3.383954294643293</v>
      </c>
    </row>
    <row r="14" spans="1:38" ht="25.5">
      <c r="A14" s="119">
        <v>4</v>
      </c>
      <c r="B14" s="120" t="s">
        <v>230</v>
      </c>
      <c r="C14" s="125">
        <v>0</v>
      </c>
      <c r="D14" s="127">
        <v>0</v>
      </c>
      <c r="E14" s="125">
        <v>0</v>
      </c>
      <c r="F14" s="126">
        <f t="shared" si="1"/>
        <v>0</v>
      </c>
      <c r="G14" s="126">
        <f t="shared" si="1"/>
        <v>0</v>
      </c>
    </row>
    <row r="15" spans="1:38" ht="25.5">
      <c r="A15" s="119">
        <v>5</v>
      </c>
      <c r="B15" s="120" t="s">
        <v>231</v>
      </c>
      <c r="C15" s="125">
        <v>0</v>
      </c>
      <c r="D15" s="127">
        <v>0</v>
      </c>
      <c r="E15" s="125">
        <v>0</v>
      </c>
      <c r="F15" s="126">
        <f t="shared" si="1"/>
        <v>0</v>
      </c>
      <c r="G15" s="126">
        <f t="shared" si="1"/>
        <v>0</v>
      </c>
    </row>
    <row r="16" spans="1:38" ht="38.25">
      <c r="A16" s="119">
        <v>6</v>
      </c>
      <c r="B16" s="120" t="s">
        <v>155</v>
      </c>
      <c r="C16" s="125">
        <v>0</v>
      </c>
      <c r="D16" s="127">
        <v>0</v>
      </c>
      <c r="E16" s="125">
        <v>0</v>
      </c>
      <c r="F16" s="126">
        <f t="shared" si="1"/>
        <v>0</v>
      </c>
      <c r="G16" s="126">
        <f t="shared" si="1"/>
        <v>0</v>
      </c>
    </row>
    <row r="17" spans="1:7" ht="25.5">
      <c r="A17" s="119">
        <v>7</v>
      </c>
      <c r="B17" s="120" t="s">
        <v>242</v>
      </c>
      <c r="C17" s="125">
        <v>7</v>
      </c>
      <c r="D17" s="127">
        <v>0</v>
      </c>
      <c r="E17" s="89">
        <f t="shared" si="0"/>
        <v>-100</v>
      </c>
      <c r="F17" s="126">
        <f t="shared" si="1"/>
        <v>1.4350731887326253E-2</v>
      </c>
      <c r="G17" s="126">
        <f t="shared" si="1"/>
        <v>0</v>
      </c>
    </row>
    <row r="18" spans="1:7" s="70" customFormat="1" ht="25.5">
      <c r="A18" s="130">
        <v>8</v>
      </c>
      <c r="B18" s="131" t="s">
        <v>165</v>
      </c>
      <c r="C18" s="127">
        <v>55</v>
      </c>
      <c r="D18" s="127">
        <v>87</v>
      </c>
      <c r="E18" s="89">
        <f t="shared" si="0"/>
        <v>58.18181818181818</v>
      </c>
      <c r="F18" s="126">
        <f t="shared" si="1"/>
        <v>0.1127557505432777</v>
      </c>
      <c r="G18" s="126">
        <f t="shared" si="1"/>
        <v>0.14160847697641488</v>
      </c>
    </row>
    <row r="19" spans="1:7" ht="26.25" thickBot="1">
      <c r="A19" s="228">
        <v>9</v>
      </c>
      <c r="B19" s="123" t="s">
        <v>157</v>
      </c>
      <c r="C19" s="229">
        <v>18</v>
      </c>
      <c r="D19" s="229">
        <v>27</v>
      </c>
      <c r="E19" s="280">
        <f t="shared" si="0"/>
        <v>50</v>
      </c>
      <c r="F19" s="257">
        <f t="shared" si="1"/>
        <v>3.6901881995981795E-2</v>
      </c>
      <c r="G19" s="257">
        <f t="shared" si="1"/>
        <v>4.3947458371990822E-2</v>
      </c>
    </row>
    <row r="20" spans="1:7" ht="26.25" thickBot="1">
      <c r="A20" s="362">
        <v>10</v>
      </c>
      <c r="B20" s="363" t="s">
        <v>164</v>
      </c>
      <c r="C20" s="364">
        <f>SUM(C21:C23)</f>
        <v>7580</v>
      </c>
      <c r="D20" s="364">
        <f>SUM(D21:D23)</f>
        <v>10281</v>
      </c>
      <c r="E20" s="365">
        <f>(D20/C20-1)*100</f>
        <v>35.633245382585741</v>
      </c>
      <c r="F20" s="365">
        <f>SUM(F21:F23)</f>
        <v>15.539792529419</v>
      </c>
      <c r="G20" s="365">
        <f>SUM(G21:G23)</f>
        <v>16.734215537868057</v>
      </c>
    </row>
    <row r="21" spans="1:7" s="70" customFormat="1" ht="12.75">
      <c r="A21" s="233"/>
      <c r="B21" s="234" t="s">
        <v>102</v>
      </c>
      <c r="C21" s="232">
        <v>6533</v>
      </c>
      <c r="D21" s="232">
        <v>8256</v>
      </c>
      <c r="E21" s="281">
        <f>(D21/C21-1)*100</f>
        <v>26.373794581356201</v>
      </c>
      <c r="F21" s="264">
        <f t="shared" ref="F21:G28" si="2">C21/C$29*100</f>
        <v>13.393333059986059</v>
      </c>
      <c r="G21" s="264">
        <f t="shared" si="2"/>
        <v>13.438156159968747</v>
      </c>
    </row>
    <row r="22" spans="1:7" ht="12.75">
      <c r="A22" s="119"/>
      <c r="B22" s="121" t="s">
        <v>287</v>
      </c>
      <c r="C22" s="127">
        <v>33</v>
      </c>
      <c r="D22" s="127">
        <v>21</v>
      </c>
      <c r="E22" s="89">
        <f>(D22/C22-1)*100</f>
        <v>-36.363636363636367</v>
      </c>
      <c r="F22" s="126">
        <f t="shared" si="2"/>
        <v>6.7653450325966633E-2</v>
      </c>
      <c r="G22" s="126">
        <f t="shared" si="2"/>
        <v>3.4181356511548411E-2</v>
      </c>
    </row>
    <row r="23" spans="1:7" ht="25.5">
      <c r="A23" s="119"/>
      <c r="B23" s="423" t="s">
        <v>371</v>
      </c>
      <c r="C23" s="424">
        <v>1014</v>
      </c>
      <c r="D23" s="424">
        <f>(1630+374)</f>
        <v>2004</v>
      </c>
      <c r="E23" s="425">
        <f>(D23/C23-1)*100</f>
        <v>97.633136094674569</v>
      </c>
      <c r="F23" s="426">
        <f t="shared" si="2"/>
        <v>2.0788060191069744</v>
      </c>
      <c r="G23" s="426">
        <f t="shared" si="2"/>
        <v>3.2618780213877629</v>
      </c>
    </row>
    <row r="24" spans="1:7" ht="25.5">
      <c r="A24" s="119">
        <v>11</v>
      </c>
      <c r="B24" s="120" t="s">
        <v>163</v>
      </c>
      <c r="C24" s="127">
        <v>0</v>
      </c>
      <c r="D24" s="127">
        <v>0</v>
      </c>
      <c r="E24" s="127">
        <v>0</v>
      </c>
      <c r="F24" s="126">
        <f t="shared" si="2"/>
        <v>0</v>
      </c>
      <c r="G24" s="126">
        <f t="shared" si="2"/>
        <v>0</v>
      </c>
    </row>
    <row r="25" spans="1:7" ht="25.5">
      <c r="A25" s="119">
        <v>12</v>
      </c>
      <c r="B25" s="120" t="s">
        <v>252</v>
      </c>
      <c r="C25" s="127">
        <v>0</v>
      </c>
      <c r="D25" s="127">
        <v>0</v>
      </c>
      <c r="E25" s="127">
        <v>0</v>
      </c>
      <c r="F25" s="126">
        <f t="shared" si="2"/>
        <v>0</v>
      </c>
      <c r="G25" s="126">
        <f t="shared" si="2"/>
        <v>0</v>
      </c>
    </row>
    <row r="26" spans="1:7" ht="25.5">
      <c r="A26" s="119">
        <v>13</v>
      </c>
      <c r="B26" s="120" t="s">
        <v>160</v>
      </c>
      <c r="C26" s="127">
        <v>1</v>
      </c>
      <c r="D26" s="127">
        <v>1</v>
      </c>
      <c r="E26" s="127">
        <v>0</v>
      </c>
      <c r="F26" s="126">
        <f t="shared" si="2"/>
        <v>2.0501045553323219E-3</v>
      </c>
      <c r="G26" s="126">
        <f t="shared" si="2"/>
        <v>1.6276836434070674E-3</v>
      </c>
    </row>
    <row r="27" spans="1:7" ht="25.5">
      <c r="A27" s="119">
        <v>14</v>
      </c>
      <c r="B27" s="120" t="s">
        <v>251</v>
      </c>
      <c r="C27" s="127">
        <v>0</v>
      </c>
      <c r="D27" s="127">
        <v>0</v>
      </c>
      <c r="E27" s="127">
        <v>0</v>
      </c>
      <c r="F27" s="126">
        <f t="shared" si="2"/>
        <v>0</v>
      </c>
      <c r="G27" s="126">
        <f t="shared" si="2"/>
        <v>0</v>
      </c>
    </row>
    <row r="28" spans="1:7" ht="26.25" thickBot="1">
      <c r="A28" s="122">
        <v>15</v>
      </c>
      <c r="B28" s="123" t="s">
        <v>232</v>
      </c>
      <c r="C28" s="154">
        <v>18</v>
      </c>
      <c r="D28" s="229">
        <v>33</v>
      </c>
      <c r="E28" s="280">
        <f>(D28/C28-1)*100</f>
        <v>83.333333333333329</v>
      </c>
      <c r="F28" s="257">
        <f t="shared" si="2"/>
        <v>3.6901881995981795E-2</v>
      </c>
      <c r="G28" s="257">
        <f t="shared" si="2"/>
        <v>5.3713560232433226E-2</v>
      </c>
    </row>
    <row r="29" spans="1:7" ht="15" thickBot="1">
      <c r="A29" s="356"/>
      <c r="B29" s="357" t="s">
        <v>9</v>
      </c>
      <c r="C29" s="353">
        <f>SUM(C11:C20,C24:C28)</f>
        <v>48778</v>
      </c>
      <c r="D29" s="353">
        <f>SUM(D11:D20,D24:D28)</f>
        <v>61437</v>
      </c>
      <c r="E29" s="354">
        <f>(D29/C29-1)*100</f>
        <v>25.952273565951867</v>
      </c>
      <c r="F29" s="355">
        <f>SUM(F11:F19,F21:F28)</f>
        <v>100.00000000000001</v>
      </c>
      <c r="G29" s="355">
        <f>SUM(G11:G19,G21:G28)</f>
        <v>99.999999999999986</v>
      </c>
    </row>
    <row r="30" spans="1:7">
      <c r="D30" s="470"/>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topLeftCell="A2" zoomScale="120" zoomScaleNormal="120" workbookViewId="0">
      <selection activeCell="B23" sqref="B23:C23"/>
    </sheetView>
  </sheetViews>
  <sheetFormatPr defaultColWidth="9.140625" defaultRowHeight="12"/>
  <cols>
    <col min="1" max="1" width="36.42578125" style="63" customWidth="1"/>
    <col min="2" max="2" width="12.140625" style="63" customWidth="1"/>
    <col min="3" max="3" width="12.42578125" style="63" bestFit="1" customWidth="1"/>
    <col min="4" max="4" width="9.5703125" style="63" customWidth="1"/>
    <col min="5" max="5" width="8.7109375" style="63" customWidth="1"/>
    <col min="6" max="6" width="8.85546875" style="63" customWidth="1"/>
    <col min="7" max="7" width="9.140625" style="63"/>
    <col min="8" max="8" width="12" style="68" bestFit="1" customWidth="1"/>
    <col min="9" max="16384" width="9.140625" style="63"/>
  </cols>
  <sheetData>
    <row r="2" spans="1:64" s="60" customFormat="1" ht="15.75" customHeight="1">
      <c r="A2" s="526" t="s">
        <v>111</v>
      </c>
      <c r="B2" s="526"/>
      <c r="C2" s="526"/>
      <c r="D2" s="526"/>
      <c r="E2" s="526"/>
      <c r="F2" s="526"/>
      <c r="G2" s="59"/>
      <c r="H2" s="27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23" t="s">
        <v>183</v>
      </c>
      <c r="B3" s="523"/>
      <c r="C3" s="523"/>
      <c r="D3" s="523"/>
      <c r="E3" s="523"/>
      <c r="F3" s="523"/>
      <c r="G3" s="59"/>
      <c r="H3" s="271"/>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2"/>
      <c r="B5" s="304"/>
      <c r="C5" s="321"/>
      <c r="D5" s="303" t="s">
        <v>50</v>
      </c>
      <c r="E5" s="528" t="s">
        <v>12</v>
      </c>
      <c r="F5" s="529"/>
    </row>
    <row r="6" spans="1:64" ht="12" customHeight="1">
      <c r="A6" s="309" t="s">
        <v>10</v>
      </c>
      <c r="B6" s="528" t="s">
        <v>263</v>
      </c>
      <c r="C6" s="529"/>
      <c r="D6" s="303" t="s">
        <v>14</v>
      </c>
      <c r="E6" s="528" t="s">
        <v>14</v>
      </c>
      <c r="F6" s="529"/>
    </row>
    <row r="7" spans="1:64" ht="12" customHeight="1">
      <c r="A7" s="312" t="s">
        <v>180</v>
      </c>
      <c r="B7" s="524" t="s">
        <v>264</v>
      </c>
      <c r="C7" s="525"/>
      <c r="D7" s="308" t="s">
        <v>51</v>
      </c>
      <c r="E7" s="524" t="s">
        <v>18</v>
      </c>
      <c r="F7" s="525"/>
    </row>
    <row r="8" spans="1:64" ht="12" customHeight="1">
      <c r="A8" s="313"/>
      <c r="B8" s="304"/>
      <c r="C8" s="321"/>
      <c r="D8" s="308" t="s">
        <v>19</v>
      </c>
      <c r="E8" s="524" t="s">
        <v>19</v>
      </c>
      <c r="F8" s="525"/>
    </row>
    <row r="9" spans="1:64" ht="17.25" customHeight="1" thickBot="1">
      <c r="A9" s="65" t="str">
        <f>' F4'!A10</f>
        <v>Janar - Maj / January - May</v>
      </c>
      <c r="B9" s="66">
        <v>2020</v>
      </c>
      <c r="C9" s="225">
        <v>2021</v>
      </c>
      <c r="D9" s="66" t="s">
        <v>486</v>
      </c>
      <c r="E9" s="66">
        <v>2020</v>
      </c>
      <c r="F9" s="225">
        <v>2021</v>
      </c>
    </row>
    <row r="10" spans="1:64" ht="15.75" thickBot="1">
      <c r="A10" s="520" t="s">
        <v>337</v>
      </c>
      <c r="B10" s="520"/>
      <c r="C10" s="520"/>
      <c r="D10" s="520"/>
      <c r="E10" s="520"/>
      <c r="F10" s="520"/>
    </row>
    <row r="11" spans="1:64" ht="12.75">
      <c r="A11" s="134" t="s">
        <v>23</v>
      </c>
      <c r="B11" s="124">
        <v>7770861.7083999766</v>
      </c>
      <c r="C11" s="124">
        <v>7703168.1483999901</v>
      </c>
      <c r="D11" s="282">
        <f>(C11/B11-1)*100</f>
        <v>-0.87112037944019338</v>
      </c>
      <c r="E11" s="166">
        <f>B11/B25*100</f>
        <v>22.716933261452464</v>
      </c>
      <c r="F11" s="140">
        <f>C11/C25*100</f>
        <v>18.988555765709737</v>
      </c>
      <c r="G11" s="76"/>
    </row>
    <row r="12" spans="1:64" ht="12.75">
      <c r="A12" s="74" t="s">
        <v>24</v>
      </c>
      <c r="B12" s="114"/>
      <c r="C12" s="114"/>
      <c r="D12" s="128"/>
      <c r="E12" s="137"/>
      <c r="F12" s="137"/>
      <c r="G12" s="76"/>
    </row>
    <row r="13" spans="1:64" ht="12.75">
      <c r="A13" s="135" t="s">
        <v>25</v>
      </c>
      <c r="B13" s="138">
        <v>19000308.508449152</v>
      </c>
      <c r="C13" s="138">
        <v>24314950.800650876</v>
      </c>
      <c r="D13" s="139">
        <f>(C13/B13-1)*100</f>
        <v>27.971347359114617</v>
      </c>
      <c r="E13" s="140">
        <f>B13/B$25*100</f>
        <v>55.544514434850143</v>
      </c>
      <c r="F13" s="140">
        <f>C13/C$25*100</f>
        <v>59.937131102940789</v>
      </c>
      <c r="G13" s="76"/>
    </row>
    <row r="14" spans="1:64" ht="12.75">
      <c r="A14" s="136" t="s">
        <v>26</v>
      </c>
      <c r="B14" s="141"/>
      <c r="C14" s="141"/>
      <c r="D14" s="142"/>
      <c r="E14" s="143"/>
      <c r="F14" s="143"/>
      <c r="G14" s="76"/>
    </row>
    <row r="15" spans="1:64" ht="12.75">
      <c r="A15" s="135" t="s">
        <v>259</v>
      </c>
      <c r="B15" s="138">
        <v>1844533.1537600001</v>
      </c>
      <c r="C15" s="138">
        <v>2614001.477434102</v>
      </c>
      <c r="D15" s="139">
        <f>(C15/B15-1)*100</f>
        <v>41.716155771208243</v>
      </c>
      <c r="E15" s="140">
        <f>B15/B$25*100</f>
        <v>5.3922123600794363</v>
      </c>
      <c r="F15" s="140">
        <f>C15/C$25*100</f>
        <v>6.4435972147660978</v>
      </c>
      <c r="G15" s="76"/>
    </row>
    <row r="16" spans="1:64" ht="12.75">
      <c r="A16" s="136" t="s">
        <v>27</v>
      </c>
      <c r="B16" s="141"/>
      <c r="C16" s="141"/>
      <c r="D16" s="142"/>
      <c r="E16" s="143"/>
      <c r="F16" s="143"/>
      <c r="G16" s="76"/>
    </row>
    <row r="17" spans="1:7" ht="12.75">
      <c r="A17" s="135" t="s">
        <v>174</v>
      </c>
      <c r="B17" s="138">
        <v>311323.90999999992</v>
      </c>
      <c r="C17" s="138">
        <v>150459.23000000001</v>
      </c>
      <c r="D17" s="139">
        <f>(C17/B17-1)*100</f>
        <v>-51.671161395859365</v>
      </c>
      <c r="E17" s="140">
        <f>B17/B$25*100</f>
        <v>0.91010813878202779</v>
      </c>
      <c r="F17" s="140">
        <f>C17/C$25*100</f>
        <v>0.37088681231944426</v>
      </c>
      <c r="G17" s="76"/>
    </row>
    <row r="18" spans="1:7" ht="12.75">
      <c r="A18" s="136" t="s">
        <v>175</v>
      </c>
      <c r="B18" s="176"/>
      <c r="C18" s="176"/>
      <c r="D18" s="142"/>
      <c r="E18" s="143"/>
      <c r="F18" s="143"/>
      <c r="G18" s="76"/>
    </row>
    <row r="19" spans="1:7" ht="12.75">
      <c r="A19" s="135" t="s">
        <v>28</v>
      </c>
      <c r="B19" s="145">
        <v>3405316.9230240849</v>
      </c>
      <c r="C19" s="145">
        <v>2350517.08</v>
      </c>
      <c r="D19" s="139">
        <f>(C19/B19-1)*100</f>
        <v>-30.975085927901592</v>
      </c>
      <c r="E19" s="140">
        <f>B19/B$25*100</f>
        <v>9.9549265161689391</v>
      </c>
      <c r="F19" s="140">
        <f>C19/C$25*100</f>
        <v>5.7940997511658683</v>
      </c>
      <c r="G19" s="76"/>
    </row>
    <row r="20" spans="1:7" ht="12.75">
      <c r="A20" s="136" t="s">
        <v>29</v>
      </c>
      <c r="B20" s="176"/>
      <c r="C20" s="176"/>
      <c r="D20" s="142"/>
      <c r="E20" s="143"/>
      <c r="F20" s="143"/>
    </row>
    <row r="21" spans="1:7" ht="12.75">
      <c r="A21" s="135" t="s">
        <v>30</v>
      </c>
      <c r="B21" s="145">
        <v>515334.43604224134</v>
      </c>
      <c r="C21" s="145">
        <v>530423.58214399999</v>
      </c>
      <c r="D21" s="139">
        <f>(C21/B21-1)*100</f>
        <v>2.928029847499225</v>
      </c>
      <c r="E21" s="140">
        <f>B21/B$25*100</f>
        <v>1.5065019080503335</v>
      </c>
      <c r="F21" s="140">
        <f>C21/C$25*100</f>
        <v>1.3075110882891601</v>
      </c>
    </row>
    <row r="22" spans="1:7" ht="12.75">
      <c r="A22" s="136" t="s">
        <v>31</v>
      </c>
      <c r="B22" s="141"/>
      <c r="C22" s="141"/>
      <c r="D22" s="142"/>
      <c r="E22" s="143"/>
      <c r="F22" s="143"/>
    </row>
    <row r="23" spans="1:7" ht="12.75">
      <c r="A23" s="135" t="s">
        <v>32</v>
      </c>
      <c r="B23" s="138">
        <v>1359675.050913</v>
      </c>
      <c r="C23" s="138">
        <v>2903904.8370569996</v>
      </c>
      <c r="D23" s="139">
        <f>(C23/B23-1)*100</f>
        <v>113.57344426575114</v>
      </c>
      <c r="E23" s="140">
        <f>B23/B$25*100</f>
        <v>3.9748033806166374</v>
      </c>
      <c r="F23" s="140">
        <f>C23/C$25*100</f>
        <v>7.1582182648089159</v>
      </c>
    </row>
    <row r="24" spans="1:7" ht="13.5" thickBot="1">
      <c r="A24" s="74" t="s">
        <v>33</v>
      </c>
      <c r="B24" s="114"/>
      <c r="C24" s="114"/>
      <c r="D24" s="128"/>
      <c r="E24" s="128"/>
      <c r="F24" s="137"/>
    </row>
    <row r="25" spans="1:7" ht="15" thickBot="1">
      <c r="A25" s="366" t="s">
        <v>9</v>
      </c>
      <c r="B25" s="367">
        <f>SUM(B11:B23)</f>
        <v>34207353.690588459</v>
      </c>
      <c r="C25" s="367">
        <f>SUM(C11:C23)</f>
        <v>40567425.155685961</v>
      </c>
      <c r="D25" s="368">
        <f>(C25/B25-1)*100</f>
        <v>18.592702383895187</v>
      </c>
      <c r="E25" s="369">
        <f>SUM(E11,E13,E15,E17,E19,E21,E23)</f>
        <v>99.999999999999986</v>
      </c>
      <c r="F25" s="369">
        <f>SUM(F11,F13,F15,F17,F19,F21,F23)</f>
        <v>100.00000000000003</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8"/>
  <sheetViews>
    <sheetView zoomScale="130" zoomScaleNormal="130" workbookViewId="0">
      <selection activeCell="D28" sqref="D28"/>
    </sheetView>
  </sheetViews>
  <sheetFormatPr defaultColWidth="9.140625" defaultRowHeight="12.75"/>
  <cols>
    <col min="1" max="1" width="37" style="111" customWidth="1"/>
    <col min="2" max="2" width="12.42578125" style="111" bestFit="1" customWidth="1"/>
    <col min="3" max="3" width="14" style="111" bestFit="1" customWidth="1"/>
    <col min="4" max="4" width="9.5703125" style="111" customWidth="1"/>
    <col min="5" max="5" width="8.140625" style="111" customWidth="1"/>
    <col min="6" max="6" width="8.28515625" style="111" customWidth="1"/>
    <col min="7" max="7" width="14.42578125" style="111" bestFit="1" customWidth="1"/>
    <col min="8" max="8" width="10.28515625" style="111" bestFit="1" customWidth="1"/>
    <col min="9" max="16384" width="9.140625" style="111"/>
  </cols>
  <sheetData>
    <row r="2" spans="1:11" ht="15.75" customHeight="1">
      <c r="A2" s="526" t="s">
        <v>59</v>
      </c>
      <c r="B2" s="526"/>
      <c r="C2" s="526"/>
      <c r="D2" s="526"/>
      <c r="E2" s="526"/>
      <c r="F2" s="526"/>
      <c r="G2" s="92"/>
    </row>
    <row r="3" spans="1:11" ht="15.75">
      <c r="A3" s="523" t="s">
        <v>135</v>
      </c>
      <c r="B3" s="523"/>
      <c r="C3" s="523"/>
      <c r="D3" s="523"/>
      <c r="E3" s="523"/>
      <c r="F3" s="523"/>
      <c r="G3" s="93"/>
    </row>
    <row r="5" spans="1:11">
      <c r="A5" s="322"/>
      <c r="B5" s="370"/>
      <c r="C5" s="321"/>
      <c r="D5" s="303" t="s">
        <v>50</v>
      </c>
      <c r="E5" s="528" t="s">
        <v>12</v>
      </c>
      <c r="F5" s="529"/>
    </row>
    <row r="6" spans="1:11" ht="14.25">
      <c r="A6" s="309" t="s">
        <v>10</v>
      </c>
      <c r="B6" s="528" t="s">
        <v>263</v>
      </c>
      <c r="C6" s="529"/>
      <c r="D6" s="303" t="s">
        <v>14</v>
      </c>
      <c r="E6" s="528" t="s">
        <v>14</v>
      </c>
      <c r="F6" s="529"/>
    </row>
    <row r="7" spans="1:11" ht="15">
      <c r="A7" s="312" t="s">
        <v>180</v>
      </c>
      <c r="B7" s="524" t="s">
        <v>264</v>
      </c>
      <c r="C7" s="525"/>
      <c r="D7" s="308" t="s">
        <v>51</v>
      </c>
      <c r="E7" s="524" t="s">
        <v>18</v>
      </c>
      <c r="F7" s="525"/>
    </row>
    <row r="8" spans="1:11">
      <c r="A8" s="313"/>
      <c r="B8" s="304"/>
      <c r="C8" s="321"/>
      <c r="D8" s="308" t="s">
        <v>19</v>
      </c>
      <c r="E8" s="524" t="s">
        <v>19</v>
      </c>
      <c r="F8" s="525"/>
    </row>
    <row r="9" spans="1:11" ht="15.75" customHeight="1" thickBot="1">
      <c r="A9" s="65" t="str">
        <f>' F4'!A10</f>
        <v>Janar - Maj / January - May</v>
      </c>
      <c r="B9" s="66">
        <v>2020</v>
      </c>
      <c r="C9" s="225">
        <v>2021</v>
      </c>
      <c r="D9" s="66" t="s">
        <v>487</v>
      </c>
      <c r="E9" s="66">
        <v>2020</v>
      </c>
      <c r="F9" s="225">
        <v>2021</v>
      </c>
    </row>
    <row r="10" spans="1:11" ht="15.75" thickBot="1">
      <c r="A10" s="520" t="s">
        <v>339</v>
      </c>
      <c r="B10" s="520"/>
      <c r="C10" s="520"/>
      <c r="D10" s="520"/>
      <c r="E10" s="520"/>
      <c r="F10" s="520"/>
    </row>
    <row r="11" spans="1:11" ht="12" customHeight="1">
      <c r="A11" s="134" t="s">
        <v>23</v>
      </c>
      <c r="B11" s="124">
        <v>3646621.6599999997</v>
      </c>
      <c r="C11" s="124">
        <v>4369402.9000000004</v>
      </c>
      <c r="D11" s="282">
        <f>(C11/B11-1)*100</f>
        <v>19.820571131034214</v>
      </c>
      <c r="E11" s="166">
        <f>B11/B25*100</f>
        <v>20.948367786448546</v>
      </c>
      <c r="F11" s="140">
        <f>C11/C25*100</f>
        <v>22.557714928391537</v>
      </c>
      <c r="G11" s="144"/>
    </row>
    <row r="12" spans="1:11" ht="12" customHeight="1">
      <c r="A12" s="74" t="s">
        <v>24</v>
      </c>
      <c r="B12" s="114"/>
      <c r="C12" s="114"/>
      <c r="D12" s="128"/>
      <c r="E12" s="137"/>
      <c r="F12" s="137"/>
      <c r="G12" s="144"/>
    </row>
    <row r="13" spans="1:11" ht="12" customHeight="1">
      <c r="A13" s="135" t="s">
        <v>25</v>
      </c>
      <c r="B13" s="138">
        <v>12076989.420000002</v>
      </c>
      <c r="C13" s="138">
        <v>12218541</v>
      </c>
      <c r="D13" s="139">
        <f>(C13/B13-1)*100</f>
        <v>1.1720767078389871</v>
      </c>
      <c r="E13" s="140">
        <f>B13/B$25*100</f>
        <v>69.377423739431194</v>
      </c>
      <c r="F13" s="140">
        <f>C13/C$25*100</f>
        <v>63.080098362836722</v>
      </c>
      <c r="G13" s="144"/>
    </row>
    <row r="14" spans="1:11" ht="12" customHeight="1">
      <c r="A14" s="136" t="s">
        <v>26</v>
      </c>
      <c r="B14" s="141"/>
      <c r="C14" s="141"/>
      <c r="D14" s="142"/>
      <c r="E14" s="143"/>
      <c r="F14" s="143"/>
      <c r="G14" s="144"/>
    </row>
    <row r="15" spans="1:11" ht="12" customHeight="1">
      <c r="A15" s="135" t="s">
        <v>259</v>
      </c>
      <c r="B15" s="138">
        <v>1182364.17</v>
      </c>
      <c r="C15" s="138">
        <v>1708597.7650000004</v>
      </c>
      <c r="D15" s="139">
        <f>(C15/B15-1)*100</f>
        <v>44.506896297441131</v>
      </c>
      <c r="E15" s="140">
        <f>B15/B$25*100</f>
        <v>6.7922043469349029</v>
      </c>
      <c r="F15" s="140">
        <f>C15/C$25*100</f>
        <v>8.820898917368531</v>
      </c>
      <c r="G15" s="144"/>
    </row>
    <row r="16" spans="1:11" ht="12" customHeight="1">
      <c r="A16" s="136" t="s">
        <v>27</v>
      </c>
      <c r="B16" s="141"/>
      <c r="C16" s="141"/>
      <c r="D16" s="142"/>
      <c r="E16" s="143"/>
      <c r="F16" s="143"/>
      <c r="G16" s="458"/>
      <c r="H16" s="459"/>
      <c r="I16" s="459"/>
      <c r="J16" s="459"/>
      <c r="K16" s="459"/>
    </row>
    <row r="17" spans="1:11" ht="12" customHeight="1">
      <c r="A17" s="135" t="s">
        <v>174</v>
      </c>
      <c r="B17" s="138">
        <v>0</v>
      </c>
      <c r="C17" s="138">
        <v>0</v>
      </c>
      <c r="D17" s="139" t="e">
        <f>(C17/B17-1)*100</f>
        <v>#DIV/0!</v>
      </c>
      <c r="E17" s="140">
        <f>B17/B$25*100</f>
        <v>0</v>
      </c>
      <c r="F17" s="140">
        <f>C17/C$25*100</f>
        <v>0</v>
      </c>
      <c r="G17" s="458"/>
      <c r="H17" s="459"/>
      <c r="I17" s="459"/>
      <c r="J17" s="459"/>
      <c r="K17" s="459"/>
    </row>
    <row r="18" spans="1:11" ht="13.5" customHeight="1">
      <c r="A18" s="136" t="s">
        <v>175</v>
      </c>
      <c r="B18" s="176"/>
      <c r="C18" s="176"/>
      <c r="D18" s="142"/>
      <c r="E18" s="143"/>
      <c r="F18" s="143"/>
      <c r="G18" s="460"/>
      <c r="H18" s="461"/>
      <c r="I18" s="462"/>
      <c r="J18" s="463"/>
      <c r="K18" s="459"/>
    </row>
    <row r="19" spans="1:11" ht="12.75" customHeight="1">
      <c r="A19" s="135" t="s">
        <v>28</v>
      </c>
      <c r="B19" s="145">
        <v>127081.72000000002</v>
      </c>
      <c r="C19" s="145">
        <v>799672.47</v>
      </c>
      <c r="D19" s="139">
        <f>(C19/B19-1)*100</f>
        <v>529.25845668440741</v>
      </c>
      <c r="E19" s="140">
        <f>B19/B$25*100</f>
        <v>0.73003312591920344</v>
      </c>
      <c r="F19" s="140">
        <f>C19/C$25*100</f>
        <v>4.1284321970726774</v>
      </c>
      <c r="G19" s="458"/>
      <c r="H19" s="459"/>
      <c r="I19" s="459"/>
      <c r="J19" s="459"/>
      <c r="K19" s="459"/>
    </row>
    <row r="20" spans="1:11" ht="15" customHeight="1">
      <c r="A20" s="136" t="s">
        <v>29</v>
      </c>
      <c r="B20" s="176"/>
      <c r="C20" s="176"/>
      <c r="D20" s="142"/>
      <c r="E20" s="143"/>
      <c r="F20" s="143"/>
      <c r="G20" s="144"/>
    </row>
    <row r="21" spans="1:11">
      <c r="A21" s="135" t="s">
        <v>30</v>
      </c>
      <c r="B21" s="145">
        <v>0</v>
      </c>
      <c r="C21" s="145">
        <v>157.85</v>
      </c>
      <c r="D21" s="139" t="e">
        <f>(C21/B21-1)*100</f>
        <v>#DIV/0!</v>
      </c>
      <c r="E21" s="140">
        <f>B21/B$25*100</f>
        <v>0</v>
      </c>
      <c r="F21" s="140">
        <f>C21/C$25*100</f>
        <v>8.149249183330297E-4</v>
      </c>
      <c r="G21" s="144"/>
    </row>
    <row r="22" spans="1:11">
      <c r="A22" s="136" t="s">
        <v>31</v>
      </c>
      <c r="B22" s="141"/>
      <c r="C22" s="141"/>
      <c r="D22" s="142"/>
      <c r="E22" s="143"/>
      <c r="F22" s="143"/>
      <c r="G22" s="144"/>
    </row>
    <row r="23" spans="1:11">
      <c r="A23" s="135" t="s">
        <v>32</v>
      </c>
      <c r="B23" s="138">
        <v>374607.9</v>
      </c>
      <c r="C23" s="138">
        <v>273510.62</v>
      </c>
      <c r="D23" s="139">
        <f>(C23/B23-1)*100</f>
        <v>-26.987492789126989</v>
      </c>
      <c r="E23" s="140">
        <f>B23/B$25*100</f>
        <v>2.1519710012661801</v>
      </c>
      <c r="F23" s="140">
        <f>C23/C$25*100</f>
        <v>1.4120406694122036</v>
      </c>
      <c r="G23" s="144"/>
    </row>
    <row r="24" spans="1:11" ht="13.5" thickBot="1">
      <c r="A24" s="74" t="s">
        <v>33</v>
      </c>
      <c r="B24" s="114"/>
      <c r="C24" s="114"/>
      <c r="D24" s="128"/>
      <c r="E24" s="128"/>
      <c r="F24" s="137"/>
      <c r="G24" s="144"/>
    </row>
    <row r="25" spans="1:11" ht="15" thickBot="1">
      <c r="A25" s="366" t="s">
        <v>9</v>
      </c>
      <c r="B25" s="367">
        <f>SUM(B11:B23)</f>
        <v>17407664.869999997</v>
      </c>
      <c r="C25" s="367">
        <f>SUM(C11:C23)</f>
        <v>19369882.605</v>
      </c>
      <c r="D25" s="368">
        <f>(C25/B25-1)*100</f>
        <v>11.272147928247666</v>
      </c>
      <c r="E25" s="369">
        <f>SUM(E11,E13,E15,E17,E19,E21,E23)</f>
        <v>100.00000000000003</v>
      </c>
      <c r="F25" s="369">
        <f>SUM(F11,F13,F15,F17,F19,F21,F23)</f>
        <v>100</v>
      </c>
      <c r="G25" s="144"/>
    </row>
    <row r="26" spans="1:11">
      <c r="C26" s="497"/>
    </row>
    <row r="27" spans="1:11">
      <c r="C27" s="260"/>
    </row>
    <row r="28" spans="1:11">
      <c r="C28" s="497"/>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7" zoomScale="110" zoomScaleNormal="110" workbookViewId="0">
      <selection activeCell="C30" sqref="C30"/>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9.85546875" style="68" bestFit="1" customWidth="1"/>
    <col min="9" max="16384" width="9.140625" style="63"/>
  </cols>
  <sheetData>
    <row r="2" spans="1:30" s="60" customFormat="1" ht="15.75" customHeight="1">
      <c r="A2" s="526" t="s">
        <v>101</v>
      </c>
      <c r="B2" s="526"/>
      <c r="C2" s="526"/>
      <c r="D2" s="526"/>
      <c r="E2" s="526"/>
      <c r="F2" s="526"/>
      <c r="G2" s="59"/>
      <c r="H2" s="271"/>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23" t="s">
        <v>166</v>
      </c>
      <c r="B3" s="523"/>
      <c r="C3" s="523"/>
      <c r="D3" s="523"/>
      <c r="E3" s="523"/>
      <c r="F3" s="523"/>
      <c r="G3" s="59"/>
      <c r="H3" s="271"/>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2"/>
      <c r="B5" s="310"/>
      <c r="C5" s="341"/>
      <c r="D5" s="322" t="s">
        <v>50</v>
      </c>
      <c r="E5" s="528" t="s">
        <v>12</v>
      </c>
      <c r="F5" s="529"/>
    </row>
    <row r="6" spans="1:30" ht="12.75" customHeight="1">
      <c r="A6" s="309" t="s">
        <v>10</v>
      </c>
      <c r="B6" s="532" t="s">
        <v>45</v>
      </c>
      <c r="C6" s="533"/>
      <c r="D6" s="322" t="s">
        <v>14</v>
      </c>
      <c r="E6" s="528" t="s">
        <v>14</v>
      </c>
      <c r="F6" s="529"/>
    </row>
    <row r="7" spans="1:30" ht="13.5" customHeight="1">
      <c r="A7" s="312" t="s">
        <v>180</v>
      </c>
      <c r="B7" s="534" t="s">
        <v>46</v>
      </c>
      <c r="C7" s="535"/>
      <c r="D7" s="313" t="s">
        <v>51</v>
      </c>
      <c r="E7" s="524" t="s">
        <v>18</v>
      </c>
      <c r="F7" s="525"/>
    </row>
    <row r="8" spans="1:30" ht="12" customHeight="1">
      <c r="A8" s="313"/>
      <c r="B8" s="310"/>
      <c r="C8" s="341"/>
      <c r="D8" s="313" t="s">
        <v>19</v>
      </c>
      <c r="E8" s="524" t="s">
        <v>19</v>
      </c>
      <c r="F8" s="525"/>
    </row>
    <row r="9" spans="1:30" ht="16.5" customHeight="1" thickBot="1">
      <c r="A9" s="65" t="str">
        <f>' F4'!A10</f>
        <v>Janar - Maj / January - May</v>
      </c>
      <c r="B9" s="66">
        <v>2020</v>
      </c>
      <c r="C9" s="225">
        <v>2021</v>
      </c>
      <c r="D9" s="66" t="s">
        <v>486</v>
      </c>
      <c r="E9" s="66">
        <v>2020</v>
      </c>
      <c r="F9" s="225">
        <v>2021</v>
      </c>
    </row>
    <row r="10" spans="1:30" ht="15.75" thickBot="1">
      <c r="A10" s="520" t="s">
        <v>345</v>
      </c>
      <c r="B10" s="520" t="s">
        <v>22</v>
      </c>
      <c r="C10" s="520"/>
      <c r="D10" s="520"/>
      <c r="E10" s="520"/>
      <c r="F10" s="520"/>
    </row>
    <row r="11" spans="1:30" ht="12.75">
      <c r="A11" s="134" t="s">
        <v>23</v>
      </c>
      <c r="B11" s="132">
        <v>81044</v>
      </c>
      <c r="C11" s="138">
        <v>55700</v>
      </c>
      <c r="D11" s="282">
        <f>(C11/B11-1)*100</f>
        <v>-31.271901683036376</v>
      </c>
      <c r="E11" s="166">
        <f>B11/B25*100</f>
        <v>30.301466766868941</v>
      </c>
      <c r="F11" s="140">
        <f>C11/C25*100</f>
        <v>16.02020213641044</v>
      </c>
    </row>
    <row r="12" spans="1:30" ht="12.75">
      <c r="A12" s="74" t="s">
        <v>24</v>
      </c>
      <c r="B12" s="114"/>
      <c r="C12" s="114"/>
      <c r="D12" s="128"/>
      <c r="E12" s="137"/>
      <c r="F12" s="137"/>
    </row>
    <row r="13" spans="1:30" ht="12.75">
      <c r="A13" s="135" t="s">
        <v>25</v>
      </c>
      <c r="B13" s="138">
        <v>171764</v>
      </c>
      <c r="C13" s="138">
        <f>(162659+'F10'!D23)</f>
        <v>273869</v>
      </c>
      <c r="D13" s="139">
        <f>(C13/B13-1)*100</f>
        <v>59.444936075079767</v>
      </c>
      <c r="E13" s="140">
        <f>B13/B$25*100</f>
        <v>64.220684291797994</v>
      </c>
      <c r="F13" s="140">
        <f>C13/C$25*100</f>
        <v>78.769061739615637</v>
      </c>
      <c r="G13" s="63" t="s">
        <v>488</v>
      </c>
    </row>
    <row r="14" spans="1:30" ht="12.75">
      <c r="A14" s="136" t="s">
        <v>26</v>
      </c>
      <c r="B14" s="141"/>
      <c r="C14" s="141"/>
      <c r="D14" s="142"/>
      <c r="E14" s="143"/>
      <c r="F14" s="143"/>
    </row>
    <row r="15" spans="1:30" ht="12.75">
      <c r="A15" s="135" t="s">
        <v>259</v>
      </c>
      <c r="B15" s="138">
        <v>4886</v>
      </c>
      <c r="C15" s="138">
        <v>5496</v>
      </c>
      <c r="D15" s="139">
        <f>(C15/B15-1)*100</f>
        <v>12.484650020466637</v>
      </c>
      <c r="E15" s="140">
        <f>B15/B$25*100</f>
        <v>1.8268220549691727</v>
      </c>
      <c r="F15" s="140">
        <f>C15/C$25*100</f>
        <v>1.5807366416824378</v>
      </c>
    </row>
    <row r="16" spans="1:30" ht="12.75">
      <c r="A16" s="136" t="s">
        <v>27</v>
      </c>
      <c r="B16" s="141"/>
      <c r="C16" s="141"/>
      <c r="D16" s="142"/>
      <c r="E16" s="143"/>
      <c r="F16" s="143"/>
    </row>
    <row r="17" spans="1:9" ht="12.75">
      <c r="A17" s="135" t="s">
        <v>174</v>
      </c>
      <c r="B17" s="138">
        <v>23</v>
      </c>
      <c r="C17" s="138">
        <v>45</v>
      </c>
      <c r="D17" s="139">
        <f>(C17/B17-1)*100</f>
        <v>95.652173913043484</v>
      </c>
      <c r="E17" s="140">
        <f>B17/B$25*100</f>
        <v>8.5994488874930365E-3</v>
      </c>
      <c r="F17" s="140">
        <f>C17/C$25*100</f>
        <v>1.2942712677530875E-2</v>
      </c>
    </row>
    <row r="18" spans="1:9" ht="12" customHeight="1">
      <c r="A18" s="136" t="s">
        <v>175</v>
      </c>
      <c r="B18" s="141"/>
      <c r="C18" s="141"/>
      <c r="D18" s="142"/>
      <c r="E18" s="143"/>
      <c r="F18" s="143"/>
    </row>
    <row r="19" spans="1:9" ht="12.75">
      <c r="A19" s="135" t="s">
        <v>28</v>
      </c>
      <c r="B19" s="145">
        <v>2421</v>
      </c>
      <c r="C19" s="138">
        <v>2594</v>
      </c>
      <c r="D19" s="139">
        <f>(C19/B19-1)*100</f>
        <v>7.1458075175547364</v>
      </c>
      <c r="E19" s="140">
        <f>B19/B$25*100</f>
        <v>0.90518546767915831</v>
      </c>
      <c r="F19" s="140">
        <f>C19/C$25*100</f>
        <v>0.74607548190033535</v>
      </c>
    </row>
    <row r="20" spans="1:9" ht="12" customHeight="1">
      <c r="A20" s="136" t="s">
        <v>29</v>
      </c>
      <c r="B20" s="141"/>
      <c r="C20" s="141"/>
      <c r="D20" s="142"/>
      <c r="E20" s="143"/>
      <c r="F20" s="143"/>
    </row>
    <row r="21" spans="1:9" ht="12.75">
      <c r="A21" s="135" t="s">
        <v>30</v>
      </c>
      <c r="B21" s="138">
        <v>436</v>
      </c>
      <c r="C21" s="138">
        <v>631</v>
      </c>
      <c r="D21" s="139">
        <f>(C21/B21-1)*100</f>
        <v>44.72477064220184</v>
      </c>
      <c r="E21" s="140">
        <f>B21/B$25*100</f>
        <v>0.16301563978030278</v>
      </c>
      <c r="F21" s="140">
        <f>C21/C$25*100</f>
        <v>0.18148559332271072</v>
      </c>
    </row>
    <row r="22" spans="1:9" ht="12.75">
      <c r="A22" s="136" t="s">
        <v>31</v>
      </c>
      <c r="B22" s="141"/>
      <c r="C22" s="141"/>
      <c r="D22" s="142"/>
      <c r="E22" s="143"/>
      <c r="F22" s="143"/>
    </row>
    <row r="23" spans="1:9" ht="12.75">
      <c r="A23" s="135" t="s">
        <v>32</v>
      </c>
      <c r="B23" s="138">
        <v>6885</v>
      </c>
      <c r="C23" s="138">
        <v>9351</v>
      </c>
      <c r="D23" s="139">
        <f>(C23/B23-1)*100</f>
        <v>35.816993464052295</v>
      </c>
      <c r="E23" s="140">
        <f>B23/B$25*100</f>
        <v>2.5742263300169372</v>
      </c>
      <c r="F23" s="140">
        <f>C23/C$25*100</f>
        <v>2.6894956943909158</v>
      </c>
    </row>
    <row r="24" spans="1:9" ht="13.5" thickBot="1">
      <c r="A24" s="74" t="s">
        <v>33</v>
      </c>
      <c r="B24" s="114"/>
      <c r="C24" s="114"/>
      <c r="D24" s="128"/>
      <c r="E24" s="128"/>
      <c r="F24" s="137"/>
    </row>
    <row r="25" spans="1:9" ht="15" thickBot="1">
      <c r="A25" s="371" t="s">
        <v>9</v>
      </c>
      <c r="B25" s="372">
        <f>SUM(B11:B23)</f>
        <v>267459</v>
      </c>
      <c r="C25" s="372">
        <f>SUM(C11:C23)</f>
        <v>347686</v>
      </c>
      <c r="D25" s="368">
        <f>(C25/B25-1)*100</f>
        <v>29.995999386821914</v>
      </c>
      <c r="E25" s="369">
        <f>SUM(E11,E13,E15,E17,E19,E21,E23)</f>
        <v>100</v>
      </c>
      <c r="F25" s="369">
        <f>SUM(F11,F13,F15,F17,F19,F21,F23)</f>
        <v>99.999999999999986</v>
      </c>
    </row>
    <row r="26" spans="1:9" ht="12.75" thickBot="1">
      <c r="A26" s="73"/>
      <c r="B26" s="168"/>
      <c r="C26" s="168"/>
      <c r="D26" s="74"/>
      <c r="E26" s="74"/>
      <c r="F26" s="74"/>
    </row>
    <row r="27" spans="1:9" ht="15.75" thickBot="1">
      <c r="A27" s="520" t="s">
        <v>346</v>
      </c>
      <c r="B27" s="520"/>
      <c r="C27" s="520"/>
      <c r="D27" s="520"/>
      <c r="E27" s="520"/>
      <c r="F27" s="520"/>
    </row>
    <row r="28" spans="1:9" ht="12.75">
      <c r="A28" s="134" t="s">
        <v>23</v>
      </c>
      <c r="B28" s="124">
        <v>39504</v>
      </c>
      <c r="C28" s="138">
        <v>48929</v>
      </c>
      <c r="D28" s="282">
        <f>(C28/B28-1)*100</f>
        <v>23.858343458890239</v>
      </c>
      <c r="E28" s="166">
        <f>B28/B42*100</f>
        <v>80.987330353848037</v>
      </c>
      <c r="F28" s="166">
        <f>C28/C42*100</f>
        <v>79.640932988264396</v>
      </c>
      <c r="I28" s="68"/>
    </row>
    <row r="29" spans="1:9" ht="12.75">
      <c r="A29" s="74" t="s">
        <v>24</v>
      </c>
      <c r="B29" s="114"/>
      <c r="C29" s="114"/>
      <c r="D29" s="128"/>
      <c r="E29" s="128"/>
      <c r="F29" s="128"/>
      <c r="I29" s="68"/>
    </row>
    <row r="30" spans="1:9" ht="12.75">
      <c r="A30" s="135" t="s">
        <v>25</v>
      </c>
      <c r="B30" s="138">
        <v>7580</v>
      </c>
      <c r="C30" s="138">
        <f>(8277+'F11'!D23)</f>
        <v>10281</v>
      </c>
      <c r="D30" s="139">
        <f>(C30/B30-1)*100</f>
        <v>35.633245382585741</v>
      </c>
      <c r="E30" s="140">
        <f>B30/B42*100</f>
        <v>15.539792529419</v>
      </c>
      <c r="F30" s="140">
        <f>C30/C$42*100</f>
        <v>16.73421553786806</v>
      </c>
      <c r="G30" s="63" t="s">
        <v>488</v>
      </c>
      <c r="I30" s="68"/>
    </row>
    <row r="31" spans="1:9" ht="12.75">
      <c r="A31" s="136" t="s">
        <v>26</v>
      </c>
      <c r="B31" s="141"/>
      <c r="C31" s="141"/>
      <c r="D31" s="142"/>
      <c r="E31" s="142"/>
      <c r="F31" s="142"/>
      <c r="I31" s="68"/>
    </row>
    <row r="32" spans="1:9" ht="12.75">
      <c r="A32" s="135" t="s">
        <v>259</v>
      </c>
      <c r="B32" s="138">
        <v>1595</v>
      </c>
      <c r="C32" s="138">
        <v>2079</v>
      </c>
      <c r="D32" s="139">
        <f>(C32/B32-1)*100</f>
        <v>30.34482758620689</v>
      </c>
      <c r="E32" s="140">
        <f>B32/B42*100</f>
        <v>3.2699167657550534</v>
      </c>
      <c r="F32" s="140">
        <f>C32/C$42*100</f>
        <v>3.383954294643293</v>
      </c>
      <c r="I32" s="68"/>
    </row>
    <row r="33" spans="1:9" ht="12.75">
      <c r="A33" s="136" t="s">
        <v>27</v>
      </c>
      <c r="B33" s="141"/>
      <c r="C33" s="141"/>
      <c r="D33" s="142"/>
      <c r="E33" s="142"/>
      <c r="F33" s="142"/>
      <c r="I33" s="68"/>
    </row>
    <row r="34" spans="1:9" ht="12.75">
      <c r="A34" s="135" t="s">
        <v>174</v>
      </c>
      <c r="B34" s="129">
        <v>7</v>
      </c>
      <c r="C34" s="138"/>
      <c r="D34" s="139">
        <f>(C34/B34-1)*100</f>
        <v>-100</v>
      </c>
      <c r="E34" s="140">
        <f>B34/B$42*100</f>
        <v>1.4350731887326253E-2</v>
      </c>
      <c r="F34" s="140">
        <f>C34/C$42*100</f>
        <v>0</v>
      </c>
      <c r="I34" s="68"/>
    </row>
    <row r="35" spans="1:9" ht="12.75">
      <c r="A35" s="136" t="s">
        <v>175</v>
      </c>
      <c r="B35" s="141"/>
      <c r="C35" s="141">
        <v>0</v>
      </c>
      <c r="D35" s="142"/>
      <c r="E35" s="142"/>
      <c r="F35" s="142"/>
      <c r="I35" s="68"/>
    </row>
    <row r="36" spans="1:9" ht="12.75">
      <c r="A36" s="135" t="s">
        <v>28</v>
      </c>
      <c r="B36" s="138">
        <v>73</v>
      </c>
      <c r="C36" s="138">
        <v>114</v>
      </c>
      <c r="D36" s="139">
        <f>(C36/B36-1)*100</f>
        <v>56.164383561643838</v>
      </c>
      <c r="E36" s="140">
        <f>B36/B$42*100</f>
        <v>0.14965763253925948</v>
      </c>
      <c r="F36" s="140">
        <f>C36/C$42*100</f>
        <v>0.18555593534840567</v>
      </c>
      <c r="I36" s="68"/>
    </row>
    <row r="37" spans="1:9" ht="12.75">
      <c r="A37" s="136" t="s">
        <v>29</v>
      </c>
      <c r="B37" s="141"/>
      <c r="C37" s="141"/>
      <c r="D37" s="142"/>
      <c r="E37" s="142"/>
      <c r="F37" s="142"/>
      <c r="I37" s="68"/>
    </row>
    <row r="38" spans="1:9" ht="12.75">
      <c r="A38" s="135" t="s">
        <v>30</v>
      </c>
      <c r="B38" s="138">
        <v>1</v>
      </c>
      <c r="C38" s="138">
        <v>1</v>
      </c>
      <c r="D38" s="139">
        <f>(C38/B38-1)*100</f>
        <v>0</v>
      </c>
      <c r="E38" s="140">
        <f>B38/B$42*100</f>
        <v>2.0501045553323219E-3</v>
      </c>
      <c r="F38" s="140">
        <f>C38/C$42*100</f>
        <v>1.6276836434070674E-3</v>
      </c>
    </row>
    <row r="39" spans="1:9" ht="12.75">
      <c r="A39" s="136" t="s">
        <v>31</v>
      </c>
      <c r="B39" s="141"/>
      <c r="C39" s="141"/>
      <c r="D39" s="142"/>
      <c r="E39" s="142"/>
      <c r="F39" s="142"/>
    </row>
    <row r="40" spans="1:9" ht="12.75">
      <c r="A40" s="135" t="s">
        <v>32</v>
      </c>
      <c r="B40" s="138">
        <v>18</v>
      </c>
      <c r="C40" s="138">
        <v>33</v>
      </c>
      <c r="D40" s="139">
        <f>(C40/B40-1)*100</f>
        <v>83.333333333333329</v>
      </c>
      <c r="E40" s="140">
        <f>B40/B$42*100</f>
        <v>3.6901881995981795E-2</v>
      </c>
      <c r="F40" s="140">
        <f>C40/C$42*100</f>
        <v>5.3713560232433226E-2</v>
      </c>
    </row>
    <row r="41" spans="1:9" ht="13.5" thickBot="1">
      <c r="A41" s="74" t="s">
        <v>33</v>
      </c>
      <c r="B41" s="114"/>
      <c r="C41" s="114"/>
      <c r="D41" s="128"/>
      <c r="E41" s="128"/>
      <c r="F41" s="248"/>
    </row>
    <row r="42" spans="1:9" ht="15" thickBot="1">
      <c r="A42" s="371" t="s">
        <v>9</v>
      </c>
      <c r="B42" s="372">
        <f>SUM(B28:B40)</f>
        <v>48778</v>
      </c>
      <c r="C42" s="372">
        <f>SUM(C28:C40)</f>
        <v>61437</v>
      </c>
      <c r="D42" s="368">
        <f>(C42/B42-1)*100</f>
        <v>25.952273565951867</v>
      </c>
      <c r="E42" s="369">
        <f>SUM(E28,E30,E32,E34,E36,E38,E40)</f>
        <v>100.00000000000001</v>
      </c>
      <c r="F42" s="369">
        <f>SUM(F28,F30,F32,F34,F36,F38,F40)</f>
        <v>99.999999999999986</v>
      </c>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E19" sqref="E19:E20"/>
    </sheetView>
  </sheetViews>
  <sheetFormatPr defaultColWidth="9.140625" defaultRowHeight="12"/>
  <cols>
    <col min="1" max="1" width="23.140625" style="63" customWidth="1"/>
    <col min="2" max="2" width="8.42578125" style="489" bestFit="1" customWidth="1"/>
    <col min="3" max="3" width="12.42578125" style="489" bestFit="1" customWidth="1"/>
    <col min="4" max="4" width="8.42578125" style="63" bestFit="1"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26" t="s">
        <v>313</v>
      </c>
      <c r="B2" s="526"/>
      <c r="C2" s="526"/>
      <c r="D2" s="526"/>
      <c r="E2" s="526"/>
      <c r="F2" s="526"/>
      <c r="G2" s="526"/>
      <c r="H2" s="52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23" t="s">
        <v>184</v>
      </c>
      <c r="B3" s="523"/>
      <c r="C3" s="523"/>
      <c r="D3" s="523"/>
      <c r="E3" s="523"/>
      <c r="F3" s="523"/>
      <c r="G3" s="523"/>
      <c r="H3" s="523"/>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78"/>
      <c r="C4" s="479"/>
      <c r="D4" s="62"/>
      <c r="E4" s="62"/>
      <c r="F4" s="62"/>
      <c r="G4" s="62"/>
      <c r="H4" s="62"/>
    </row>
    <row r="5" spans="1:42" ht="12" customHeight="1">
      <c r="A5" s="322"/>
      <c r="B5" s="500"/>
      <c r="C5" s="310"/>
      <c r="D5" s="310"/>
      <c r="E5" s="341"/>
      <c r="F5" s="322" t="s">
        <v>50</v>
      </c>
      <c r="G5" s="528" t="s">
        <v>12</v>
      </c>
      <c r="H5" s="529"/>
    </row>
    <row r="6" spans="1:42" ht="12" customHeight="1">
      <c r="A6" s="320" t="s">
        <v>272</v>
      </c>
      <c r="B6" s="377" t="s">
        <v>378</v>
      </c>
      <c r="C6" s="384" t="s">
        <v>263</v>
      </c>
      <c r="D6" s="377" t="s">
        <v>378</v>
      </c>
      <c r="E6" s="384" t="s">
        <v>263</v>
      </c>
      <c r="F6" s="322" t="s">
        <v>14</v>
      </c>
      <c r="G6" s="528" t="s">
        <v>14</v>
      </c>
      <c r="H6" s="529"/>
    </row>
    <row r="7" spans="1:42" ht="12" customHeight="1">
      <c r="A7" s="373" t="s">
        <v>35</v>
      </c>
      <c r="B7" s="377"/>
      <c r="C7" s="384"/>
      <c r="D7" s="377"/>
      <c r="E7" s="384"/>
      <c r="F7" s="313" t="s">
        <v>51</v>
      </c>
      <c r="G7" s="524" t="s">
        <v>18</v>
      </c>
      <c r="H7" s="525"/>
    </row>
    <row r="8" spans="1:42" ht="12" customHeight="1">
      <c r="A8" s="313"/>
      <c r="B8" s="381" t="s">
        <v>223</v>
      </c>
      <c r="C8" s="382" t="s">
        <v>264</v>
      </c>
      <c r="D8" s="381" t="s">
        <v>223</v>
      </c>
      <c r="E8" s="382" t="s">
        <v>264</v>
      </c>
      <c r="F8" s="313" t="s">
        <v>19</v>
      </c>
      <c r="G8" s="524" t="s">
        <v>19</v>
      </c>
      <c r="H8" s="525"/>
    </row>
    <row r="9" spans="1:42" ht="12.75" thickBot="1">
      <c r="A9" s="65" t="str">
        <f>' F4'!A10</f>
        <v>Janar - Maj / January - May</v>
      </c>
      <c r="B9" s="480"/>
      <c r="C9" s="481">
        <v>2020</v>
      </c>
      <c r="D9" s="70"/>
      <c r="E9" s="66">
        <v>2021</v>
      </c>
      <c r="F9" s="66" t="s">
        <v>486</v>
      </c>
      <c r="G9" s="66">
        <v>2020</v>
      </c>
      <c r="H9" s="225">
        <v>2021</v>
      </c>
    </row>
    <row r="10" spans="1:42" ht="15.75" thickBot="1">
      <c r="A10" s="520" t="s">
        <v>338</v>
      </c>
      <c r="B10" s="520"/>
      <c r="C10" s="520"/>
      <c r="D10" s="520"/>
      <c r="E10" s="520"/>
      <c r="F10" s="520"/>
      <c r="G10" s="520"/>
      <c r="H10" s="520"/>
    </row>
    <row r="11" spans="1:42" ht="15">
      <c r="A11" s="120" t="s">
        <v>270</v>
      </c>
      <c r="B11" s="482">
        <v>911</v>
      </c>
      <c r="C11" s="483">
        <v>1021757.5698913032</v>
      </c>
      <c r="D11" s="269">
        <v>951</v>
      </c>
      <c r="E11" s="269">
        <v>1145540.157895861</v>
      </c>
      <c r="F11" s="300">
        <f>(E11/C11-1)*100</f>
        <v>12.114672956886041</v>
      </c>
      <c r="G11" s="151">
        <f>C11/C13*100</f>
        <v>68.74626038528811</v>
      </c>
      <c r="H11" s="151">
        <f>E11/E$13*100</f>
        <v>65.320363154248369</v>
      </c>
    </row>
    <row r="12" spans="1:42" ht="15.75" thickBot="1">
      <c r="A12" s="263" t="s">
        <v>271</v>
      </c>
      <c r="B12" s="484">
        <v>6471</v>
      </c>
      <c r="C12" s="485">
        <v>464516.10399999993</v>
      </c>
      <c r="D12" s="301">
        <v>10305</v>
      </c>
      <c r="E12" s="301">
        <v>608185.79</v>
      </c>
      <c r="F12" s="300">
        <f>(E12/C12-1)*100</f>
        <v>30.928892402834784</v>
      </c>
      <c r="G12" s="240">
        <f>C12/C13*100</f>
        <v>31.253739614711883</v>
      </c>
      <c r="H12" s="151">
        <f>E12/E$13*100</f>
        <v>34.679636845751631</v>
      </c>
    </row>
    <row r="13" spans="1:42" ht="15" thickBot="1">
      <c r="A13" s="366" t="s">
        <v>9</v>
      </c>
      <c r="B13" s="374">
        <f>SUM(B11:B12)</f>
        <v>7382</v>
      </c>
      <c r="C13" s="374">
        <f>SUM(C11:C12)</f>
        <v>1486273.6738913031</v>
      </c>
      <c r="D13" s="374">
        <f>SUM(D11:D12)</f>
        <v>11256</v>
      </c>
      <c r="E13" s="374">
        <f>SUM(E11:E12)</f>
        <v>1753725.947895861</v>
      </c>
      <c r="F13" s="375">
        <f>(E13/C13-1)*100</f>
        <v>17.994820113063348</v>
      </c>
      <c r="G13" s="376">
        <f>SUM(G11:G12)</f>
        <v>100</v>
      </c>
      <c r="H13" s="376">
        <f>SUM(H11:H12)</f>
        <v>100</v>
      </c>
    </row>
    <row r="14" spans="1:42" s="70" customFormat="1" ht="14.25">
      <c r="A14" s="147"/>
      <c r="B14" s="486"/>
      <c r="C14" s="487"/>
      <c r="D14" s="148"/>
      <c r="F14" s="149"/>
      <c r="G14" s="149"/>
      <c r="H14" s="149"/>
    </row>
    <row r="15" spans="1:42" ht="24">
      <c r="A15" s="320" t="s">
        <v>272</v>
      </c>
      <c r="B15" s="500" t="s">
        <v>378</v>
      </c>
      <c r="C15" s="310" t="s">
        <v>263</v>
      </c>
      <c r="D15" s="377" t="s">
        <v>378</v>
      </c>
      <c r="E15" s="384" t="s">
        <v>263</v>
      </c>
      <c r="F15" s="378" t="s">
        <v>225</v>
      </c>
      <c r="G15" s="379" t="s">
        <v>221</v>
      </c>
      <c r="H15" s="380"/>
    </row>
    <row r="16" spans="1:42" ht="24.75">
      <c r="A16" s="373" t="s">
        <v>35</v>
      </c>
      <c r="B16" s="377" t="s">
        <v>223</v>
      </c>
      <c r="C16" s="384" t="s">
        <v>264</v>
      </c>
      <c r="D16" s="381" t="s">
        <v>223</v>
      </c>
      <c r="E16" s="382" t="s">
        <v>264</v>
      </c>
      <c r="F16" s="383" t="s">
        <v>224</v>
      </c>
      <c r="G16" s="524" t="s">
        <v>222</v>
      </c>
      <c r="H16" s="525"/>
    </row>
    <row r="17" spans="1:8" s="70" customFormat="1" ht="12.75" thickBot="1">
      <c r="A17" s="65" t="str">
        <f>' F4'!A10</f>
        <v>Janar - Maj / January - May</v>
      </c>
      <c r="B17" s="480"/>
      <c r="C17" s="481">
        <v>2020</v>
      </c>
      <c r="E17" s="66">
        <v>2021</v>
      </c>
      <c r="F17" s="66" t="s">
        <v>486</v>
      </c>
      <c r="G17" s="66">
        <v>2020</v>
      </c>
      <c r="H17" s="225">
        <v>2021</v>
      </c>
    </row>
    <row r="18" spans="1:8" ht="15.75" thickBot="1">
      <c r="A18" s="520" t="s">
        <v>347</v>
      </c>
      <c r="B18" s="520"/>
      <c r="C18" s="520"/>
      <c r="D18" s="520"/>
      <c r="E18" s="520"/>
      <c r="F18" s="520"/>
      <c r="G18" s="520"/>
      <c r="H18" s="520"/>
    </row>
    <row r="19" spans="1:8" ht="15">
      <c r="A19" s="120" t="s">
        <v>270</v>
      </c>
      <c r="B19" s="159">
        <v>86</v>
      </c>
      <c r="C19" s="483">
        <v>186791.82</v>
      </c>
      <c r="D19" s="269">
        <v>130</v>
      </c>
      <c r="E19" s="269">
        <v>278922.22000000003</v>
      </c>
      <c r="F19" s="151">
        <f>(E19/C19-1)*100</f>
        <v>49.322502452195181</v>
      </c>
      <c r="G19" s="151">
        <f>C19/C21*100</f>
        <v>72.370339739770756</v>
      </c>
      <c r="H19" s="151">
        <f>E19/E21*100</f>
        <v>60.943897035786478</v>
      </c>
    </row>
    <row r="20" spans="1:8" ht="15.75" thickBot="1">
      <c r="A20" s="263" t="s">
        <v>271</v>
      </c>
      <c r="B20" s="488">
        <v>9</v>
      </c>
      <c r="C20" s="485">
        <v>71313.67</v>
      </c>
      <c r="D20" s="301">
        <v>24</v>
      </c>
      <c r="E20" s="301">
        <v>178748.25</v>
      </c>
      <c r="F20" s="151">
        <f>(E20/C20-1)*100</f>
        <v>150.65075181238043</v>
      </c>
      <c r="G20" s="240">
        <f>C20/C21*100</f>
        <v>27.629660260229254</v>
      </c>
      <c r="H20" s="240">
        <f>E20/E21*100</f>
        <v>39.05610296421353</v>
      </c>
    </row>
    <row r="21" spans="1:8" ht="15" thickBot="1">
      <c r="A21" s="366" t="s">
        <v>9</v>
      </c>
      <c r="B21" s="353">
        <f>SUM(B19:B20)</f>
        <v>95</v>
      </c>
      <c r="C21" s="353">
        <f>SUM(C19:C20)</f>
        <v>258105.49</v>
      </c>
      <c r="D21" s="353">
        <f>SUM(D19:D20)</f>
        <v>154</v>
      </c>
      <c r="E21" s="353">
        <f>SUM(E19:E20)</f>
        <v>457670.47000000003</v>
      </c>
      <c r="F21" s="376">
        <f>(E21/C21-1)*100</f>
        <v>77.319153498052316</v>
      </c>
      <c r="G21" s="376">
        <f>SUM(G19:G20)</f>
        <v>100.00000000000001</v>
      </c>
      <c r="H21" s="376">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activeCell="B11" sqref="B11:C22"/>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41" s="60" customFormat="1" ht="15.75">
      <c r="A2" s="527" t="s">
        <v>314</v>
      </c>
      <c r="B2" s="527"/>
      <c r="C2" s="527"/>
      <c r="D2" s="527"/>
      <c r="E2" s="527"/>
      <c r="F2" s="52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23" t="s">
        <v>203</v>
      </c>
      <c r="B3" s="523"/>
      <c r="C3" s="523"/>
      <c r="D3" s="523"/>
      <c r="E3" s="523"/>
      <c r="F3" s="52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2"/>
      <c r="B5" s="310"/>
      <c r="C5" s="341"/>
      <c r="D5" s="322" t="s">
        <v>50</v>
      </c>
      <c r="E5" s="528" t="s">
        <v>12</v>
      </c>
      <c r="F5" s="529"/>
    </row>
    <row r="6" spans="1:41" ht="14.25">
      <c r="A6" s="320" t="s">
        <v>272</v>
      </c>
      <c r="B6" s="528" t="s">
        <v>263</v>
      </c>
      <c r="C6" s="529"/>
      <c r="D6" s="322" t="s">
        <v>14</v>
      </c>
      <c r="E6" s="528" t="s">
        <v>14</v>
      </c>
      <c r="F6" s="529"/>
    </row>
    <row r="7" spans="1:41" ht="15">
      <c r="A7" s="373" t="s">
        <v>35</v>
      </c>
      <c r="B7" s="524" t="s">
        <v>264</v>
      </c>
      <c r="C7" s="525"/>
      <c r="D7" s="313" t="s">
        <v>51</v>
      </c>
      <c r="E7" s="524" t="s">
        <v>18</v>
      </c>
      <c r="F7" s="525"/>
    </row>
    <row r="8" spans="1:41">
      <c r="A8" s="313"/>
      <c r="B8" s="310"/>
      <c r="C8" s="341"/>
      <c r="D8" s="313" t="s">
        <v>19</v>
      </c>
      <c r="E8" s="524" t="s">
        <v>19</v>
      </c>
      <c r="F8" s="525"/>
    </row>
    <row r="9" spans="1:41" ht="12.75" thickBot="1">
      <c r="A9" s="65" t="str">
        <f>' F4'!A10</f>
        <v>Janar - Maj / January - May</v>
      </c>
      <c r="B9" s="66">
        <v>2020</v>
      </c>
      <c r="C9" s="225">
        <v>2021</v>
      </c>
      <c r="D9" s="66" t="s">
        <v>486</v>
      </c>
      <c r="E9" s="66">
        <v>2020</v>
      </c>
      <c r="F9" s="225">
        <v>2021</v>
      </c>
    </row>
    <row r="10" spans="1:41" ht="15.75" thickBot="1">
      <c r="A10" s="520" t="s">
        <v>338</v>
      </c>
      <c r="B10" s="520"/>
      <c r="C10" s="520"/>
      <c r="D10" s="520"/>
      <c r="E10" s="520"/>
      <c r="F10" s="520"/>
    </row>
    <row r="11" spans="1:41" ht="15">
      <c r="A11" s="180" t="s">
        <v>324</v>
      </c>
      <c r="B11" s="150">
        <v>2132018.0699999998</v>
      </c>
      <c r="C11" s="150">
        <v>2850849.59</v>
      </c>
      <c r="D11" s="151">
        <f>(C11/B11-1)*100</f>
        <v>33.716014423836469</v>
      </c>
      <c r="E11" s="151">
        <f>B11/B$23*100</f>
        <v>6.2326308234319407</v>
      </c>
      <c r="F11" s="151">
        <f>C11/C$23*100</f>
        <v>7.027435384570917</v>
      </c>
    </row>
    <row r="12" spans="1:41" ht="15">
      <c r="A12" s="181" t="s">
        <v>42</v>
      </c>
      <c r="B12" s="150">
        <v>3705493.23</v>
      </c>
      <c r="C12" s="269">
        <v>4604903.32</v>
      </c>
      <c r="D12" s="151">
        <f>(C12/B12-1)*100</f>
        <v>24.272344710234449</v>
      </c>
      <c r="E12" s="151">
        <f>B12/B$23*100</f>
        <v>10.832446331618748</v>
      </c>
      <c r="F12" s="151">
        <f>C12/C$23*100</f>
        <v>11.35123390830875</v>
      </c>
    </row>
    <row r="13" spans="1:41" ht="15">
      <c r="A13" s="181" t="s">
        <v>321</v>
      </c>
      <c r="B13" s="150">
        <v>3157405.9800000004</v>
      </c>
      <c r="C13" s="150">
        <v>3619579.3369999998</v>
      </c>
      <c r="D13" s="151">
        <f t="shared" ref="D13:D22" si="0">(C13/B13-1)*100</f>
        <v>14.637755167613875</v>
      </c>
      <c r="E13" s="151">
        <f t="shared" ref="E13:E22" si="1">B13/B$23*100</f>
        <v>9.2301965494299676</v>
      </c>
      <c r="F13" s="151">
        <f t="shared" ref="F13:F22" si="2">C13/C$23*100</f>
        <v>8.9223787881757524</v>
      </c>
    </row>
    <row r="14" spans="1:41" ht="15">
      <c r="A14" s="181" t="s">
        <v>265</v>
      </c>
      <c r="B14" s="150">
        <v>4494768.95</v>
      </c>
      <c r="C14" s="150">
        <v>4902487.46</v>
      </c>
      <c r="D14" s="151">
        <f t="shared" si="0"/>
        <v>9.0709559164325881</v>
      </c>
      <c r="E14" s="151">
        <f t="shared" si="1"/>
        <v>13.139773952279318</v>
      </c>
      <c r="F14" s="151">
        <f t="shared" si="2"/>
        <v>12.084788327545263</v>
      </c>
    </row>
    <row r="15" spans="1:41" ht="15">
      <c r="A15" s="182" t="s">
        <v>34</v>
      </c>
      <c r="B15" s="68">
        <v>0</v>
      </c>
      <c r="C15" s="150">
        <v>0</v>
      </c>
      <c r="D15" s="151" t="e">
        <f t="shared" si="0"/>
        <v>#DIV/0!</v>
      </c>
      <c r="E15" s="151">
        <f t="shared" si="1"/>
        <v>0</v>
      </c>
      <c r="F15" s="151">
        <f t="shared" si="2"/>
        <v>0</v>
      </c>
    </row>
    <row r="16" spans="1:41" ht="15">
      <c r="A16" s="181" t="s">
        <v>273</v>
      </c>
      <c r="B16" s="150">
        <v>1873544.3566420001</v>
      </c>
      <c r="C16" s="150">
        <v>2507631.3376100007</v>
      </c>
      <c r="D16" s="151">
        <f t="shared" si="0"/>
        <v>33.844247066799646</v>
      </c>
      <c r="E16" s="151">
        <f t="shared" si="1"/>
        <v>5.4770222028530444</v>
      </c>
      <c r="F16" s="151">
        <f t="shared" si="2"/>
        <v>6.1813914193135044</v>
      </c>
    </row>
    <row r="17" spans="1:6" ht="15">
      <c r="A17" s="181" t="s">
        <v>318</v>
      </c>
      <c r="B17" s="150">
        <v>2838412.7500000033</v>
      </c>
      <c r="C17" s="150">
        <v>3650013.4855000018</v>
      </c>
      <c r="D17" s="151">
        <f t="shared" si="0"/>
        <v>28.593471315966923</v>
      </c>
      <c r="E17" s="151">
        <f t="shared" si="1"/>
        <v>8.2976683191396408</v>
      </c>
      <c r="F17" s="151">
        <f t="shared" si="2"/>
        <v>8.9973999372459836</v>
      </c>
    </row>
    <row r="18" spans="1:6" ht="15">
      <c r="A18" s="181" t="s">
        <v>310</v>
      </c>
      <c r="B18" s="150">
        <v>3556021.0410464779</v>
      </c>
      <c r="C18" s="150">
        <v>4178099.8201522562</v>
      </c>
      <c r="D18" s="151">
        <f t="shared" si="0"/>
        <v>17.493675428948265</v>
      </c>
      <c r="E18" s="151">
        <f t="shared" si="1"/>
        <v>10.395487102601724</v>
      </c>
      <c r="F18" s="151">
        <f t="shared" si="2"/>
        <v>10.299149635743271</v>
      </c>
    </row>
    <row r="19" spans="1:6" ht="15">
      <c r="A19" s="181" t="s">
        <v>274</v>
      </c>
      <c r="B19" s="150">
        <v>4983181.1229000008</v>
      </c>
      <c r="C19" s="150">
        <v>5358570.4374576304</v>
      </c>
      <c r="D19" s="151">
        <f t="shared" si="0"/>
        <v>7.5331260353460605</v>
      </c>
      <c r="E19" s="151">
        <f t="shared" si="1"/>
        <v>14.56757271542766</v>
      </c>
      <c r="F19" s="151">
        <f t="shared" si="2"/>
        <v>13.20904744852057</v>
      </c>
    </row>
    <row r="20" spans="1:6" ht="15">
      <c r="A20" s="181" t="s">
        <v>266</v>
      </c>
      <c r="B20" s="150">
        <v>1253066.33</v>
      </c>
      <c r="C20" s="150">
        <v>1587588.399999999</v>
      </c>
      <c r="D20" s="151">
        <f t="shared" si="0"/>
        <v>26.696277921696201</v>
      </c>
      <c r="E20" s="151">
        <f t="shared" si="1"/>
        <v>3.6631489864261519</v>
      </c>
      <c r="F20" s="151">
        <f t="shared" si="2"/>
        <v>3.9134561631833833</v>
      </c>
    </row>
    <row r="21" spans="1:6" ht="15">
      <c r="A21" s="181" t="s">
        <v>267</v>
      </c>
      <c r="B21" s="68">
        <v>4131799.5299999742</v>
      </c>
      <c r="C21" s="150">
        <v>4318599.1879660888</v>
      </c>
      <c r="D21" s="151">
        <f t="shared" si="0"/>
        <v>4.5210242319311034</v>
      </c>
      <c r="E21" s="151">
        <f t="shared" si="1"/>
        <v>12.078688013614935</v>
      </c>
      <c r="F21" s="151">
        <f t="shared" si="2"/>
        <v>10.645485069344582</v>
      </c>
    </row>
    <row r="22" spans="1:6" ht="15.75" thickBot="1">
      <c r="A22" s="239" t="s">
        <v>268</v>
      </c>
      <c r="B22" s="256">
        <v>2081642.3299999998</v>
      </c>
      <c r="C22" s="256">
        <v>2989102.78</v>
      </c>
      <c r="D22" s="240">
        <f t="shared" si="0"/>
        <v>43.593485630165873</v>
      </c>
      <c r="E22" s="240">
        <f t="shared" si="1"/>
        <v>6.0853650031768654</v>
      </c>
      <c r="F22" s="240">
        <f t="shared" si="2"/>
        <v>7.3682339180480225</v>
      </c>
    </row>
    <row r="23" spans="1:6" ht="15" thickBot="1">
      <c r="A23" s="356" t="s">
        <v>9</v>
      </c>
      <c r="B23" s="353">
        <f>SUM(B11:B22)</f>
        <v>34207353.690588459</v>
      </c>
      <c r="C23" s="353">
        <f>SUM(C11:C22)</f>
        <v>40567425.155685976</v>
      </c>
      <c r="D23" s="376">
        <f>(C23/B23-1)*100</f>
        <v>18.592702383895233</v>
      </c>
      <c r="E23" s="376">
        <f>SUM(E11:E22)</f>
        <v>99.999999999999986</v>
      </c>
      <c r="F23" s="376">
        <f>SUM(F11:F22)</f>
        <v>100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6"/>
  <sheetViews>
    <sheetView zoomScaleNormal="100" workbookViewId="0">
      <selection activeCell="E11" sqref="E11:E23"/>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9" bestFit="1" customWidth="1"/>
    <col min="11" max="11" width="14" style="259" bestFit="1" customWidth="1"/>
    <col min="12" max="16384" width="9.140625" style="111"/>
  </cols>
  <sheetData>
    <row r="2" spans="1:11" ht="15.75" customHeight="1">
      <c r="A2" s="526" t="s">
        <v>315</v>
      </c>
      <c r="B2" s="526"/>
      <c r="C2" s="526"/>
      <c r="D2" s="526"/>
      <c r="E2" s="526"/>
      <c r="F2" s="526"/>
      <c r="G2" s="526"/>
      <c r="H2" s="526"/>
    </row>
    <row r="3" spans="1:11" ht="15.75">
      <c r="A3" s="523" t="s">
        <v>220</v>
      </c>
      <c r="B3" s="523"/>
      <c r="C3" s="523"/>
      <c r="D3" s="523"/>
      <c r="E3" s="523"/>
      <c r="F3" s="523"/>
      <c r="G3" s="523"/>
      <c r="H3" s="523"/>
    </row>
    <row r="5" spans="1:11" ht="14.25" customHeight="1">
      <c r="A5" s="322"/>
      <c r="B5" s="322"/>
      <c r="C5" s="310"/>
      <c r="D5" s="385"/>
      <c r="E5" s="341"/>
      <c r="F5" s="378" t="s">
        <v>226</v>
      </c>
      <c r="G5" s="528" t="s">
        <v>12</v>
      </c>
      <c r="H5" s="529"/>
    </row>
    <row r="6" spans="1:11">
      <c r="A6" s="386" t="s">
        <v>272</v>
      </c>
      <c r="B6" s="322" t="s">
        <v>218</v>
      </c>
      <c r="C6" s="379" t="s">
        <v>263</v>
      </c>
      <c r="D6" s="322" t="s">
        <v>218</v>
      </c>
      <c r="E6" s="387" t="s">
        <v>319</v>
      </c>
      <c r="F6" s="322" t="s">
        <v>227</v>
      </c>
      <c r="G6" s="528" t="s">
        <v>15</v>
      </c>
      <c r="H6" s="529"/>
    </row>
    <row r="7" spans="1:11" ht="15" customHeight="1">
      <c r="A7" s="388" t="s">
        <v>35</v>
      </c>
      <c r="B7" s="313" t="s">
        <v>219</v>
      </c>
      <c r="C7" s="389" t="s">
        <v>264</v>
      </c>
      <c r="D7" s="313" t="s">
        <v>219</v>
      </c>
      <c r="E7" s="390" t="s">
        <v>320</v>
      </c>
      <c r="F7" s="313" t="s">
        <v>228</v>
      </c>
      <c r="G7" s="524" t="s">
        <v>18</v>
      </c>
      <c r="H7" s="525"/>
    </row>
    <row r="8" spans="1:11">
      <c r="A8" s="313"/>
      <c r="B8" s="313"/>
      <c r="C8" s="310"/>
      <c r="D8" s="385"/>
      <c r="E8" s="341"/>
      <c r="F8" s="313" t="s">
        <v>19</v>
      </c>
      <c r="G8" s="524" t="s">
        <v>19</v>
      </c>
      <c r="H8" s="525"/>
    </row>
    <row r="9" spans="1:11" ht="13.5" thickBot="1">
      <c r="A9" s="65" t="str">
        <f>' F4'!A10</f>
        <v>Janar - Maj / January - May</v>
      </c>
      <c r="B9" s="537">
        <v>2020</v>
      </c>
      <c r="C9" s="537"/>
      <c r="D9" s="537">
        <v>2021</v>
      </c>
      <c r="E9" s="537"/>
      <c r="F9" s="66" t="s">
        <v>486</v>
      </c>
      <c r="G9" s="66">
        <v>2020</v>
      </c>
      <c r="H9" s="225">
        <v>2021</v>
      </c>
    </row>
    <row r="10" spans="1:11" ht="15.75" thickBot="1">
      <c r="A10" s="520" t="s">
        <v>347</v>
      </c>
      <c r="B10" s="520"/>
      <c r="C10" s="520"/>
      <c r="D10" s="520"/>
      <c r="E10" s="520"/>
      <c r="F10" s="520"/>
      <c r="G10" s="520"/>
      <c r="H10" s="520"/>
    </row>
    <row r="11" spans="1:11" ht="15">
      <c r="A11" s="180" t="s">
        <v>324</v>
      </c>
      <c r="B11" s="150">
        <v>535</v>
      </c>
      <c r="C11" s="150">
        <v>703973.82000000007</v>
      </c>
      <c r="D11" s="150">
        <v>661</v>
      </c>
      <c r="E11" s="150">
        <v>692073.20999999985</v>
      </c>
      <c r="F11" s="151">
        <f>(E11/C11-1)*100</f>
        <v>-1.6904904219307793</v>
      </c>
      <c r="G11" s="151">
        <f>C11/C$24*100</f>
        <v>4.044045110342247</v>
      </c>
      <c r="H11" s="151">
        <f>E11/E$24*100</f>
        <v>2.9193027492241295</v>
      </c>
    </row>
    <row r="12" spans="1:11" ht="15">
      <c r="A12" s="181" t="s">
        <v>42</v>
      </c>
      <c r="B12" s="150">
        <v>7701</v>
      </c>
      <c r="C12" s="150">
        <v>1877897.74</v>
      </c>
      <c r="D12" s="150">
        <v>6753</v>
      </c>
      <c r="E12" s="150">
        <v>2270028.67</v>
      </c>
      <c r="F12" s="151">
        <f>(E12/C12-1)*100</f>
        <v>20.881378237347459</v>
      </c>
      <c r="G12" s="151">
        <f>C12/C$24*100</f>
        <v>10.787763631848918</v>
      </c>
      <c r="H12" s="151">
        <f t="shared" ref="H12:H23" si="0">E12/E$24*100</f>
        <v>9.5754334099258003</v>
      </c>
    </row>
    <row r="13" spans="1:11" ht="15">
      <c r="A13" s="181" t="s">
        <v>321</v>
      </c>
      <c r="B13" s="152">
        <v>736</v>
      </c>
      <c r="C13" s="152">
        <v>954934.21</v>
      </c>
      <c r="D13" s="152">
        <v>1354</v>
      </c>
      <c r="E13" s="152">
        <v>1734068.6600000001</v>
      </c>
      <c r="F13" s="151">
        <f t="shared" ref="F13:F23" si="1">(E13/C13-1)*100</f>
        <v>81.590379927848659</v>
      </c>
      <c r="G13" s="151">
        <f t="shared" ref="G13:G23" si="2">C13/C$24*100</f>
        <v>5.4857111343274614</v>
      </c>
      <c r="H13" s="151">
        <f t="shared" si="0"/>
        <v>7.314647256005478</v>
      </c>
    </row>
    <row r="14" spans="1:11" s="112" customFormat="1" ht="15">
      <c r="A14" s="181" t="s">
        <v>265</v>
      </c>
      <c r="B14" s="150">
        <v>8605</v>
      </c>
      <c r="C14" s="150">
        <v>1848381.8</v>
      </c>
      <c r="D14" s="150">
        <v>12819</v>
      </c>
      <c r="E14" s="150">
        <v>2602517.44</v>
      </c>
      <c r="F14" s="151">
        <f t="shared" si="1"/>
        <v>40.799776323268276</v>
      </c>
      <c r="G14" s="151">
        <f t="shared" si="2"/>
        <v>10.618206484348526</v>
      </c>
      <c r="H14" s="151">
        <f t="shared" si="0"/>
        <v>10.97793731604745</v>
      </c>
      <c r="J14" s="268"/>
      <c r="K14" s="268"/>
    </row>
    <row r="15" spans="1:11" s="112" customFormat="1" ht="15">
      <c r="A15" s="182" t="s">
        <v>34</v>
      </c>
      <c r="B15" s="152">
        <v>683</v>
      </c>
      <c r="C15" s="152">
        <v>2254112.6</v>
      </c>
      <c r="D15" s="152">
        <v>157</v>
      </c>
      <c r="E15" s="152">
        <v>193340.88999999998</v>
      </c>
      <c r="F15" s="151">
        <f t="shared" si="1"/>
        <v>-91.422749245090955</v>
      </c>
      <c r="G15" s="151">
        <f t="shared" si="2"/>
        <v>12.948965968920337</v>
      </c>
      <c r="H15" s="151">
        <f t="shared" si="0"/>
        <v>0.81555041223809255</v>
      </c>
      <c r="J15" s="268"/>
      <c r="K15" s="268"/>
    </row>
    <row r="16" spans="1:11" s="112" customFormat="1" ht="15">
      <c r="A16" s="181" t="s">
        <v>273</v>
      </c>
      <c r="B16" s="152">
        <v>3179</v>
      </c>
      <c r="C16" s="152">
        <v>947289.07999999984</v>
      </c>
      <c r="D16" s="152">
        <v>3154</v>
      </c>
      <c r="E16" s="152">
        <v>1537558.87</v>
      </c>
      <c r="F16" s="151">
        <f t="shared" si="1"/>
        <v>62.311474127834373</v>
      </c>
      <c r="G16" s="151">
        <f t="shared" si="2"/>
        <v>5.4417929519802382</v>
      </c>
      <c r="H16" s="151">
        <f t="shared" si="0"/>
        <v>6.4857297919174579</v>
      </c>
      <c r="J16" s="268"/>
      <c r="K16" s="268"/>
    </row>
    <row r="17" spans="1:11" s="63" customFormat="1" ht="15">
      <c r="A17" s="181" t="s">
        <v>318</v>
      </c>
      <c r="B17" s="150">
        <v>3489</v>
      </c>
      <c r="C17" s="150">
        <v>1106587.31</v>
      </c>
      <c r="D17" s="150">
        <v>3175</v>
      </c>
      <c r="E17" s="150">
        <v>1194800.51</v>
      </c>
      <c r="F17" s="151">
        <f t="shared" si="1"/>
        <v>7.9716439184541077</v>
      </c>
      <c r="G17" s="151">
        <f t="shared" si="2"/>
        <v>6.3568969087121463</v>
      </c>
      <c r="H17" s="151">
        <f t="shared" si="0"/>
        <v>5.0399067081608209</v>
      </c>
      <c r="J17" s="76"/>
      <c r="K17" s="76"/>
    </row>
    <row r="18" spans="1:11" s="112" customFormat="1" ht="15">
      <c r="A18" s="181" t="s">
        <v>310</v>
      </c>
      <c r="B18" s="152">
        <v>5184</v>
      </c>
      <c r="C18" s="152">
        <v>1381785</v>
      </c>
      <c r="D18" s="152">
        <v>6489</v>
      </c>
      <c r="E18" s="152">
        <v>1678315</v>
      </c>
      <c r="F18" s="151">
        <f t="shared" si="1"/>
        <v>21.459923215261423</v>
      </c>
      <c r="G18" s="151">
        <f t="shared" si="2"/>
        <v>7.9377964265691894</v>
      </c>
      <c r="H18" s="151">
        <f t="shared" si="0"/>
        <v>7.0794672048699807</v>
      </c>
      <c r="J18" s="268"/>
      <c r="K18" s="268"/>
    </row>
    <row r="19" spans="1:11" s="112" customFormat="1" ht="15">
      <c r="A19" s="181" t="s">
        <v>274</v>
      </c>
      <c r="B19" s="152">
        <v>7429</v>
      </c>
      <c r="C19" s="152">
        <v>1991238.5899999999</v>
      </c>
      <c r="D19" s="152">
        <v>10091</v>
      </c>
      <c r="E19" s="152">
        <v>2796734.45</v>
      </c>
      <c r="F19" s="151">
        <f t="shared" si="1"/>
        <v>40.452001284286098</v>
      </c>
      <c r="G19" s="151">
        <f t="shared" si="2"/>
        <v>11.438861012493746</v>
      </c>
      <c r="H19" s="151">
        <f t="shared" si="0"/>
        <v>11.797183377080636</v>
      </c>
      <c r="J19" s="268"/>
      <c r="K19" s="268"/>
    </row>
    <row r="20" spans="1:11" s="112" customFormat="1" ht="15">
      <c r="A20" s="181" t="s">
        <v>266</v>
      </c>
      <c r="B20" s="152">
        <v>307</v>
      </c>
      <c r="C20" s="152">
        <v>379093.28</v>
      </c>
      <c r="D20" s="152">
        <v>443</v>
      </c>
      <c r="E20" s="152">
        <v>627212.91</v>
      </c>
      <c r="F20" s="151">
        <f t="shared" si="1"/>
        <v>65.450812000676976</v>
      </c>
      <c r="G20" s="151">
        <f t="shared" si="2"/>
        <v>2.1777376967620823</v>
      </c>
      <c r="H20" s="151">
        <f t="shared" si="0"/>
        <v>2.6457090753619359</v>
      </c>
      <c r="J20" s="268"/>
      <c r="K20" s="268"/>
    </row>
    <row r="21" spans="1:11" ht="15">
      <c r="A21" s="181" t="s">
        <v>267</v>
      </c>
      <c r="B21" s="150">
        <v>7783</v>
      </c>
      <c r="C21" s="150">
        <v>1063644.3600000001</v>
      </c>
      <c r="D21" s="150">
        <v>11316</v>
      </c>
      <c r="E21" s="152">
        <v>2025160.905</v>
      </c>
      <c r="F21" s="151">
        <f t="shared" si="1"/>
        <v>90.398311800384093</v>
      </c>
      <c r="G21" s="151">
        <f t="shared" si="2"/>
        <v>6.1102070148022118</v>
      </c>
      <c r="H21" s="151">
        <f t="shared" si="0"/>
        <v>8.5425323681980512</v>
      </c>
    </row>
    <row r="22" spans="1:11" ht="15">
      <c r="A22" s="181" t="s">
        <v>268</v>
      </c>
      <c r="B22" s="150">
        <v>2133</v>
      </c>
      <c r="C22" s="150">
        <v>1104485.78</v>
      </c>
      <c r="D22" s="150">
        <v>3021</v>
      </c>
      <c r="E22" s="150">
        <v>2018071.0899999999</v>
      </c>
      <c r="F22" s="151">
        <f t="shared" si="1"/>
        <v>82.715896079712309</v>
      </c>
      <c r="G22" s="151">
        <f t="shared" si="2"/>
        <v>6.3448244681194863</v>
      </c>
      <c r="H22" s="151">
        <f t="shared" si="0"/>
        <v>8.5126261153306828</v>
      </c>
    </row>
    <row r="23" spans="1:11" ht="15.75" thickBot="1">
      <c r="A23" s="183" t="s">
        <v>275</v>
      </c>
      <c r="B23" s="238">
        <v>1014</v>
      </c>
      <c r="C23" s="238">
        <v>1794241.2999999998</v>
      </c>
      <c r="D23" s="238">
        <v>111210</v>
      </c>
      <c r="E23" s="238">
        <v>4336915.54</v>
      </c>
      <c r="F23" s="151">
        <f t="shared" si="1"/>
        <v>141.71305944189339</v>
      </c>
      <c r="G23" s="151">
        <f t="shared" si="2"/>
        <v>10.307191190773425</v>
      </c>
      <c r="H23" s="151">
        <f t="shared" si="0"/>
        <v>18.293974215639487</v>
      </c>
    </row>
    <row r="24" spans="1:11" ht="15" thickBot="1">
      <c r="A24" s="366" t="s">
        <v>9</v>
      </c>
      <c r="B24" s="391">
        <f>SUM(B11:B23)</f>
        <v>48778</v>
      </c>
      <c r="C24" s="391">
        <f>SUM(C11:C23)</f>
        <v>17407664.869999997</v>
      </c>
      <c r="D24" s="391">
        <f>SUM(D11:D23)</f>
        <v>170643</v>
      </c>
      <c r="E24" s="391">
        <f>SUM(E11:E23)</f>
        <v>23706798.145</v>
      </c>
      <c r="F24" s="392">
        <f>(E24/C24-1)*100</f>
        <v>36.185975097991438</v>
      </c>
      <c r="G24" s="393">
        <f>SUM(G11:G23)</f>
        <v>100</v>
      </c>
      <c r="H24" s="393">
        <f>SUM(H11:H23)</f>
        <v>100</v>
      </c>
    </row>
    <row r="26" spans="1:11">
      <c r="D26" s="497"/>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topLeftCell="A6" zoomScaleNormal="100" workbookViewId="0">
      <selection activeCell="C10" sqref="C10:C21"/>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39" t="s">
        <v>185</v>
      </c>
      <c r="B2" s="539"/>
      <c r="C2" s="539"/>
      <c r="D2" s="539"/>
      <c r="E2" s="539"/>
    </row>
    <row r="3" spans="1:6" s="11" customFormat="1" ht="15.75">
      <c r="A3" s="540" t="s">
        <v>186</v>
      </c>
      <c r="B3" s="540"/>
      <c r="C3" s="540"/>
      <c r="D3" s="540"/>
      <c r="E3" s="540"/>
    </row>
    <row r="4" spans="1:6" s="11" customFormat="1" ht="13.5" thickBot="1"/>
    <row r="5" spans="1:6" s="11" customFormat="1" ht="15.75" customHeight="1">
      <c r="A5" s="406"/>
      <c r="B5" s="541" t="s">
        <v>276</v>
      </c>
      <c r="C5" s="542"/>
      <c r="D5" s="542"/>
      <c r="E5" s="543"/>
    </row>
    <row r="6" spans="1:6" s="11" customFormat="1" ht="15">
      <c r="A6" s="405"/>
      <c r="B6" s="544" t="s">
        <v>277</v>
      </c>
      <c r="C6" s="545"/>
      <c r="D6" s="545"/>
      <c r="E6" s="546"/>
    </row>
    <row r="7" spans="1:6" s="11" customFormat="1" ht="82.5" thickBot="1">
      <c r="A7" s="407" t="s">
        <v>278</v>
      </c>
      <c r="B7" s="408" t="s">
        <v>125</v>
      </c>
      <c r="C7" s="408" t="s">
        <v>126</v>
      </c>
      <c r="D7" s="409" t="s">
        <v>123</v>
      </c>
      <c r="E7" s="410" t="s">
        <v>177</v>
      </c>
    </row>
    <row r="8" spans="1:6" s="11" customFormat="1" ht="15.75" customHeight="1" thickBot="1">
      <c r="A8" s="547" t="str">
        <f>' F4'!A10</f>
        <v>Janar - Maj / January - May</v>
      </c>
      <c r="B8" s="547"/>
      <c r="C8" s="547"/>
      <c r="D8" s="547"/>
      <c r="E8" s="427">
        <v>2021</v>
      </c>
    </row>
    <row r="9" spans="1:6" s="11" customFormat="1" ht="15.75" thickBot="1">
      <c r="A9" s="538" t="s">
        <v>348</v>
      </c>
      <c r="B9" s="538" t="s">
        <v>258</v>
      </c>
      <c r="C9" s="538"/>
      <c r="D9" s="538"/>
      <c r="E9" s="538"/>
    </row>
    <row r="10" spans="1:6" s="11" customFormat="1" ht="15">
      <c r="A10" s="180" t="s">
        <v>354</v>
      </c>
      <c r="B10" s="270">
        <v>2502821.4</v>
      </c>
      <c r="C10" s="270">
        <v>348028.19</v>
      </c>
      <c r="D10" s="56">
        <f>SUM(B10,C10)</f>
        <v>2850849.59</v>
      </c>
      <c r="E10" s="472">
        <v>14.889615358654067</v>
      </c>
      <c r="F10" s="471"/>
    </row>
    <row r="11" spans="1:6" s="11" customFormat="1" ht="15">
      <c r="A11" s="181" t="s">
        <v>42</v>
      </c>
      <c r="B11" s="270">
        <v>2898323.0700000003</v>
      </c>
      <c r="C11" s="270">
        <v>1706580.25</v>
      </c>
      <c r="D11" s="56">
        <f t="shared" ref="D11:D21" si="0">SUM(B11,C11)</f>
        <v>4604903.32</v>
      </c>
      <c r="E11" s="472">
        <v>53.50289521376348</v>
      </c>
    </row>
    <row r="12" spans="1:6" s="11" customFormat="1" ht="15.75" customHeight="1">
      <c r="A12" s="181" t="s">
        <v>321</v>
      </c>
      <c r="B12" s="270">
        <v>2563381.0870000003</v>
      </c>
      <c r="C12" s="270">
        <v>1056198.25</v>
      </c>
      <c r="D12" s="56">
        <f t="shared" si="0"/>
        <v>3619579.3370000003</v>
      </c>
      <c r="E12" s="472">
        <v>27.349309067945715</v>
      </c>
    </row>
    <row r="13" spans="1:6" s="11" customFormat="1" ht="15">
      <c r="A13" s="181" t="s">
        <v>265</v>
      </c>
      <c r="B13" s="270">
        <v>2071768.66</v>
      </c>
      <c r="C13" s="270">
        <v>2830718.8</v>
      </c>
      <c r="D13" s="56">
        <f t="shared" si="0"/>
        <v>4902487.46</v>
      </c>
      <c r="E13" s="472">
        <v>65.251915785348643</v>
      </c>
    </row>
    <row r="14" spans="1:6" s="11" customFormat="1" ht="15">
      <c r="A14" s="182" t="s">
        <v>34</v>
      </c>
      <c r="B14" s="270">
        <v>0</v>
      </c>
      <c r="C14" s="270">
        <v>0</v>
      </c>
      <c r="D14" s="56">
        <f t="shared" si="0"/>
        <v>0</v>
      </c>
      <c r="E14" s="472" t="e">
        <v>#DIV/0!</v>
      </c>
    </row>
    <row r="15" spans="1:6" s="11" customFormat="1" ht="15">
      <c r="A15" s="181" t="s">
        <v>273</v>
      </c>
      <c r="B15" s="270">
        <v>1884267.4305410003</v>
      </c>
      <c r="C15" s="270">
        <v>623363.90706899995</v>
      </c>
      <c r="D15" s="56">
        <f t="shared" si="0"/>
        <v>2507631.3376100003</v>
      </c>
      <c r="E15" s="472">
        <v>26.268682459918054</v>
      </c>
    </row>
    <row r="16" spans="1:6" s="63" customFormat="1" ht="15">
      <c r="A16" s="181" t="s">
        <v>318</v>
      </c>
      <c r="B16" s="270">
        <v>2464449.7555000018</v>
      </c>
      <c r="C16" s="270">
        <v>1185563.73</v>
      </c>
      <c r="D16" s="56">
        <f t="shared" si="0"/>
        <v>3650013.4855000018</v>
      </c>
      <c r="E16" s="472">
        <v>27.684852388011542</v>
      </c>
    </row>
    <row r="17" spans="1:5" s="11" customFormat="1" ht="15">
      <c r="A17" s="181" t="s">
        <v>310</v>
      </c>
      <c r="B17" s="270">
        <v>2322308.3701522583</v>
      </c>
      <c r="C17" s="270">
        <v>1855791.4499999997</v>
      </c>
      <c r="D17" s="56">
        <f t="shared" si="0"/>
        <v>4178099.820152258</v>
      </c>
      <c r="E17" s="472">
        <v>45.705790139785712</v>
      </c>
    </row>
    <row r="18" spans="1:5" s="11" customFormat="1" ht="15">
      <c r="A18" s="181" t="s">
        <v>274</v>
      </c>
      <c r="B18" s="270">
        <v>2296675.6574576302</v>
      </c>
      <c r="C18" s="270">
        <v>3061894.7800000012</v>
      </c>
      <c r="D18" s="56">
        <f t="shared" si="0"/>
        <v>5358570.4374576313</v>
      </c>
      <c r="E18" s="472">
        <v>57.104761593412888</v>
      </c>
    </row>
    <row r="19" spans="1:5" s="11" customFormat="1" ht="15">
      <c r="A19" s="181" t="s">
        <v>266</v>
      </c>
      <c r="B19" s="270">
        <v>944649.90999999898</v>
      </c>
      <c r="C19" s="270">
        <v>642938.49</v>
      </c>
      <c r="D19" s="56">
        <f t="shared" si="0"/>
        <v>1587588.399999999</v>
      </c>
      <c r="E19" s="472">
        <v>31.577523912880174</v>
      </c>
    </row>
    <row r="20" spans="1:5" s="11" customFormat="1" ht="15">
      <c r="A20" s="181" t="s">
        <v>267</v>
      </c>
      <c r="B20" s="270">
        <v>2155608.3899999997</v>
      </c>
      <c r="C20" s="270">
        <v>2162990.7979660919</v>
      </c>
      <c r="D20" s="56">
        <f t="shared" si="0"/>
        <v>4318599.1879660916</v>
      </c>
      <c r="E20" s="472">
        <v>54.856087608877559</v>
      </c>
    </row>
    <row r="21" spans="1:5" s="11" customFormat="1" ht="15.75" thickBot="1">
      <c r="A21" s="239" t="s">
        <v>268</v>
      </c>
      <c r="B21" s="270">
        <v>2210697.0700000003</v>
      </c>
      <c r="C21" s="270">
        <v>778405.71</v>
      </c>
      <c r="D21" s="56">
        <f t="shared" si="0"/>
        <v>2989102.7800000003</v>
      </c>
      <c r="E21" s="473">
        <v>33.601366090590602</v>
      </c>
    </row>
    <row r="22" spans="1:5" s="11" customFormat="1" ht="15" thickBot="1">
      <c r="A22" s="394" t="s">
        <v>123</v>
      </c>
      <c r="B22" s="428">
        <f>SUM(B10:B21)</f>
        <v>24314950.800650895</v>
      </c>
      <c r="C22" s="428">
        <f>SUM(C10:C21)</f>
        <v>16252474.355035093</v>
      </c>
      <c r="D22" s="428">
        <f>SUM(D10:D21)</f>
        <v>40567425.155685984</v>
      </c>
      <c r="E22" s="474">
        <v>44.455485565149857</v>
      </c>
    </row>
    <row r="23" spans="1:5" s="11" customFormat="1"/>
    <row r="24" spans="1:5" s="11" customFormat="1">
      <c r="B24" s="302"/>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zoomScaleNormal="100" workbookViewId="0">
      <selection activeCell="B11" sqref="B11:C22"/>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26"/>
      <c r="B1" s="526"/>
      <c r="C1" s="526"/>
      <c r="D1" s="526"/>
      <c r="E1" s="526"/>
      <c r="F1" s="526"/>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26" t="s">
        <v>187</v>
      </c>
      <c r="B2" s="526"/>
      <c r="C2" s="526"/>
      <c r="D2" s="526"/>
      <c r="E2" s="526"/>
      <c r="F2" s="52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523" t="s">
        <v>188</v>
      </c>
      <c r="B3" s="523"/>
      <c r="C3" s="523"/>
      <c r="D3" s="523"/>
      <c r="E3" s="523"/>
      <c r="F3" s="523"/>
    </row>
    <row r="4" spans="1:45">
      <c r="A4" s="64"/>
      <c r="B4" s="62"/>
      <c r="C4" s="62"/>
      <c r="D4" s="62"/>
      <c r="E4" s="62"/>
      <c r="F4" s="62"/>
    </row>
    <row r="5" spans="1:45" ht="12" customHeight="1">
      <c r="A5" s="322"/>
      <c r="B5" s="310"/>
      <c r="C5" s="341"/>
      <c r="D5" s="322" t="s">
        <v>50</v>
      </c>
      <c r="E5" s="528" t="s">
        <v>12</v>
      </c>
      <c r="F5" s="529"/>
    </row>
    <row r="6" spans="1:45" ht="14.25" customHeight="1">
      <c r="A6" s="320" t="s">
        <v>272</v>
      </c>
      <c r="B6" s="532" t="s">
        <v>263</v>
      </c>
      <c r="C6" s="533"/>
      <c r="D6" s="322" t="s">
        <v>14</v>
      </c>
      <c r="E6" s="528" t="s">
        <v>14</v>
      </c>
      <c r="F6" s="529"/>
    </row>
    <row r="7" spans="1:45" ht="15" customHeight="1">
      <c r="A7" s="373" t="s">
        <v>35</v>
      </c>
      <c r="B7" s="534" t="s">
        <v>264</v>
      </c>
      <c r="C7" s="535"/>
      <c r="D7" s="313" t="s">
        <v>51</v>
      </c>
      <c r="E7" s="524" t="s">
        <v>18</v>
      </c>
      <c r="F7" s="525"/>
    </row>
    <row r="8" spans="1:45" ht="12" customHeight="1">
      <c r="A8" s="313"/>
      <c r="B8" s="310"/>
      <c r="C8" s="341"/>
      <c r="D8" s="313" t="s">
        <v>19</v>
      </c>
      <c r="E8" s="524" t="s">
        <v>19</v>
      </c>
      <c r="F8" s="525"/>
    </row>
    <row r="9" spans="1:45" ht="12.75" thickBot="1">
      <c r="A9" s="65" t="str">
        <f>' F4'!A10</f>
        <v>Janar - Maj / January - May</v>
      </c>
      <c r="B9" s="225">
        <v>2020</v>
      </c>
      <c r="C9" s="225">
        <v>2021</v>
      </c>
      <c r="D9" s="66" t="s">
        <v>486</v>
      </c>
      <c r="E9" s="66">
        <v>2020</v>
      </c>
      <c r="F9" s="225">
        <v>2021</v>
      </c>
    </row>
    <row r="10" spans="1:45" ht="15.75" thickBot="1">
      <c r="A10" s="520" t="s">
        <v>338</v>
      </c>
      <c r="B10" s="520"/>
      <c r="C10" s="520"/>
      <c r="D10" s="520"/>
      <c r="E10" s="520"/>
      <c r="F10" s="520"/>
    </row>
    <row r="11" spans="1:45" ht="15">
      <c r="A11" s="180" t="s">
        <v>324</v>
      </c>
      <c r="B11" s="150">
        <v>1868479.89</v>
      </c>
      <c r="C11" s="150">
        <v>2635968.0100000002</v>
      </c>
      <c r="D11" s="151">
        <f>(C11/B11-1)*100</f>
        <v>41.075535471778622</v>
      </c>
      <c r="E11" s="151">
        <f>B11/B$23*100</f>
        <v>8.8318456556912395</v>
      </c>
      <c r="F11" s="151">
        <f>C11/C$23*100</f>
        <v>9.7342145312611041</v>
      </c>
    </row>
    <row r="12" spans="1:45" ht="15">
      <c r="A12" s="181" t="s">
        <v>42</v>
      </c>
      <c r="B12" s="150">
        <v>2086522.42</v>
      </c>
      <c r="C12" s="150">
        <v>3306125.92</v>
      </c>
      <c r="D12" s="151">
        <f>(C12/B12-1)*100</f>
        <v>58.451492699512912</v>
      </c>
      <c r="E12" s="151">
        <f>B12/B$23*100</f>
        <v>9.8624791570967201</v>
      </c>
      <c r="F12" s="151">
        <f>C12/C$23*100</f>
        <v>12.209002101145749</v>
      </c>
    </row>
    <row r="13" spans="1:45" ht="15">
      <c r="A13" s="181" t="s">
        <v>321</v>
      </c>
      <c r="B13" s="150">
        <v>2399214.7800000003</v>
      </c>
      <c r="C13" s="150">
        <v>2719506.0869999998</v>
      </c>
      <c r="D13" s="151">
        <f>(C13/B13-1)*100</f>
        <v>13.349838858528518</v>
      </c>
      <c r="E13" s="151">
        <f t="shared" ref="E13:F22" si="0">B13/B$23*100</f>
        <v>11.340499164705069</v>
      </c>
      <c r="F13" s="151">
        <f t="shared" si="0"/>
        <v>10.042707487155134</v>
      </c>
    </row>
    <row r="14" spans="1:45" ht="15">
      <c r="A14" s="181" t="s">
        <v>265</v>
      </c>
      <c r="B14" s="150">
        <v>1807809.01</v>
      </c>
      <c r="C14" s="150">
        <v>2449571.64</v>
      </c>
      <c r="D14" s="151">
        <f>(C14/B14-1)*100</f>
        <v>35.499470710127731</v>
      </c>
      <c r="E14" s="151">
        <f t="shared" si="0"/>
        <v>8.545069302987244</v>
      </c>
      <c r="F14" s="151">
        <f t="shared" si="0"/>
        <v>9.0458821059262746</v>
      </c>
    </row>
    <row r="15" spans="1:45" ht="15">
      <c r="A15" s="182" t="s">
        <v>34</v>
      </c>
      <c r="B15" s="150">
        <v>0</v>
      </c>
      <c r="C15" s="150">
        <v>0</v>
      </c>
      <c r="D15" s="151" t="e">
        <f>(C15/B15-1)*100</f>
        <v>#DIV/0!</v>
      </c>
      <c r="E15" s="151">
        <f t="shared" si="0"/>
        <v>0</v>
      </c>
      <c r="F15" s="151">
        <f t="shared" si="0"/>
        <v>0</v>
      </c>
    </row>
    <row r="16" spans="1:45" ht="15">
      <c r="A16" s="181" t="s">
        <v>273</v>
      </c>
      <c r="B16" s="150">
        <v>1400242.8026099987</v>
      </c>
      <c r="C16" s="150">
        <v>1915912.640009</v>
      </c>
      <c r="D16" s="151">
        <f t="shared" ref="D16:D22" si="1">(C16/B16-1)*100</f>
        <v>36.827172861578902</v>
      </c>
      <c r="E16" s="151">
        <f t="shared" si="0"/>
        <v>6.618603913978462</v>
      </c>
      <c r="F16" s="151">
        <f t="shared" si="0"/>
        <v>7.0751635035974623</v>
      </c>
    </row>
    <row r="17" spans="1:6" ht="15">
      <c r="A17" s="181" t="s">
        <v>318</v>
      </c>
      <c r="B17" s="150">
        <v>2191340.4600000032</v>
      </c>
      <c r="C17" s="150">
        <v>2694544.2355000018</v>
      </c>
      <c r="D17" s="151">
        <f t="shared" si="1"/>
        <v>22.963285928650158</v>
      </c>
      <c r="E17" s="151">
        <f t="shared" si="0"/>
        <v>10.357928295279365</v>
      </c>
      <c r="F17" s="151">
        <f t="shared" si="0"/>
        <v>9.9505273026169814</v>
      </c>
    </row>
    <row r="18" spans="1:6" ht="15">
      <c r="A18" s="181" t="s">
        <v>310</v>
      </c>
      <c r="B18" s="68">
        <v>2169816.0666991519</v>
      </c>
      <c r="C18" s="150">
        <v>2667151.0801522583</v>
      </c>
      <c r="D18" s="151">
        <f t="shared" si="1"/>
        <v>22.920607008394068</v>
      </c>
      <c r="E18" s="151">
        <f t="shared" si="0"/>
        <v>10.256187773220272</v>
      </c>
      <c r="F18" s="151">
        <f t="shared" si="0"/>
        <v>9.8493686960513838</v>
      </c>
    </row>
    <row r="19" spans="1:6" ht="15">
      <c r="A19" s="181" t="s">
        <v>274</v>
      </c>
      <c r="B19" s="150">
        <v>2722625.4128999999</v>
      </c>
      <c r="C19" s="150">
        <v>2880140.2174576297</v>
      </c>
      <c r="D19" s="151">
        <f t="shared" si="1"/>
        <v>5.7854012458457671</v>
      </c>
      <c r="E19" s="151">
        <f t="shared" si="0"/>
        <v>12.869181816559683</v>
      </c>
      <c r="F19" s="151">
        <f t="shared" si="0"/>
        <v>10.635904021022458</v>
      </c>
    </row>
    <row r="20" spans="1:6" ht="15">
      <c r="A20" s="181" t="s">
        <v>266</v>
      </c>
      <c r="B20" s="150">
        <v>900569.03</v>
      </c>
      <c r="C20" s="150">
        <v>1000309.8099999989</v>
      </c>
      <c r="D20" s="151">
        <f t="shared" si="1"/>
        <v>11.075306464846889</v>
      </c>
      <c r="E20" s="151">
        <f t="shared" si="0"/>
        <v>4.2567686801572027</v>
      </c>
      <c r="F20" s="151">
        <f t="shared" si="0"/>
        <v>3.6939865170309942</v>
      </c>
    </row>
    <row r="21" spans="1:6" ht="15">
      <c r="A21" s="181" t="s">
        <v>267</v>
      </c>
      <c r="B21" s="150">
        <v>2154419.9399999972</v>
      </c>
      <c r="C21" s="150">
        <v>2397450.4679661021</v>
      </c>
      <c r="D21" s="151">
        <f t="shared" si="1"/>
        <v>11.280555079067135</v>
      </c>
      <c r="E21" s="151">
        <f t="shared" si="0"/>
        <v>10.183414062660079</v>
      </c>
      <c r="F21" s="151">
        <f t="shared" si="0"/>
        <v>8.8534068299464526</v>
      </c>
    </row>
    <row r="22" spans="1:6" ht="15.75" thickBot="1">
      <c r="A22" s="239" t="s">
        <v>268</v>
      </c>
      <c r="B22" s="169">
        <v>1455125.76</v>
      </c>
      <c r="C22" s="169">
        <v>2412731.4</v>
      </c>
      <c r="D22" s="240">
        <f t="shared" si="1"/>
        <v>65.809132538482444</v>
      </c>
      <c r="E22" s="240">
        <f t="shared" si="0"/>
        <v>6.878022177664656</v>
      </c>
      <c r="F22" s="240">
        <f t="shared" si="0"/>
        <v>8.9098369042460206</v>
      </c>
    </row>
    <row r="23" spans="1:6" ht="15" thickBot="1">
      <c r="A23" s="356" t="s">
        <v>9</v>
      </c>
      <c r="B23" s="391">
        <f>SUM(B11:B22)</f>
        <v>21156165.572209153</v>
      </c>
      <c r="C23" s="391">
        <f>SUM(C11:C22)</f>
        <v>27079411.508084986</v>
      </c>
      <c r="D23" s="395">
        <f>(C23/B23-1)*100</f>
        <v>27.997729152094731</v>
      </c>
      <c r="E23" s="395">
        <f>SUM(E11:E22)</f>
        <v>100.00000000000001</v>
      </c>
      <c r="F23" s="376">
        <f>SUM(F11:F22)</f>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zoomScaleNormal="100" workbookViewId="0">
      <selection activeCell="H31" sqref="H31"/>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9" bestFit="1" customWidth="1"/>
    <col min="9" max="16384" width="9.140625" style="111"/>
  </cols>
  <sheetData>
    <row r="2" spans="1:8" ht="15.75" customHeight="1">
      <c r="A2" s="526" t="s">
        <v>189</v>
      </c>
      <c r="B2" s="526"/>
      <c r="C2" s="526"/>
      <c r="D2" s="526"/>
      <c r="E2" s="526"/>
      <c r="F2" s="526"/>
    </row>
    <row r="3" spans="1:8" ht="15.75">
      <c r="A3" s="523" t="s">
        <v>190</v>
      </c>
      <c r="B3" s="523"/>
      <c r="C3" s="523"/>
      <c r="D3" s="523"/>
      <c r="E3" s="523"/>
      <c r="F3" s="523"/>
    </row>
    <row r="4" spans="1:8" ht="15.75">
      <c r="A4" s="192"/>
      <c r="B4" s="192"/>
      <c r="C4" s="192"/>
      <c r="D4" s="192"/>
      <c r="E4" s="192"/>
      <c r="F4" s="192"/>
    </row>
    <row r="5" spans="1:8">
      <c r="A5" s="322"/>
      <c r="B5" s="310"/>
      <c r="C5" s="341"/>
      <c r="D5" s="322" t="s">
        <v>50</v>
      </c>
      <c r="E5" s="528" t="s">
        <v>12</v>
      </c>
      <c r="F5" s="529"/>
    </row>
    <row r="6" spans="1:8" ht="14.25">
      <c r="A6" s="320" t="s">
        <v>272</v>
      </c>
      <c r="B6" s="532" t="s">
        <v>263</v>
      </c>
      <c r="C6" s="533"/>
      <c r="D6" s="322" t="s">
        <v>14</v>
      </c>
      <c r="E6" s="528" t="s">
        <v>14</v>
      </c>
      <c r="F6" s="529"/>
    </row>
    <row r="7" spans="1:8" ht="15">
      <c r="A7" s="373" t="s">
        <v>35</v>
      </c>
      <c r="B7" s="534" t="s">
        <v>264</v>
      </c>
      <c r="C7" s="535"/>
      <c r="D7" s="313" t="s">
        <v>51</v>
      </c>
      <c r="E7" s="524" t="s">
        <v>18</v>
      </c>
      <c r="F7" s="525"/>
    </row>
    <row r="8" spans="1:8">
      <c r="A8" s="313"/>
      <c r="B8" s="310"/>
      <c r="C8" s="341"/>
      <c r="D8" s="313" t="s">
        <v>19</v>
      </c>
      <c r="E8" s="524" t="s">
        <v>19</v>
      </c>
      <c r="F8" s="525"/>
    </row>
    <row r="9" spans="1:8" ht="13.5" thickBot="1">
      <c r="A9" s="65" t="str">
        <f>' F4'!A10</f>
        <v>Janar - Maj / January - May</v>
      </c>
      <c r="B9" s="66">
        <v>2020</v>
      </c>
      <c r="C9" s="225">
        <v>2021</v>
      </c>
      <c r="D9" s="66" t="s">
        <v>486</v>
      </c>
      <c r="E9" s="66">
        <v>2020</v>
      </c>
      <c r="F9" s="225">
        <v>2021</v>
      </c>
    </row>
    <row r="10" spans="1:8" ht="15.75" thickBot="1">
      <c r="A10" s="520" t="s">
        <v>339</v>
      </c>
      <c r="B10" s="520"/>
      <c r="C10" s="520"/>
      <c r="D10" s="520"/>
      <c r="E10" s="520"/>
      <c r="F10" s="520"/>
    </row>
    <row r="11" spans="1:8" ht="15">
      <c r="A11" s="180" t="s">
        <v>324</v>
      </c>
      <c r="B11" s="150">
        <v>503813.22000000009</v>
      </c>
      <c r="C11" s="150">
        <v>646919.73</v>
      </c>
      <c r="D11" s="151">
        <f>(C11/B11-1)*100</f>
        <v>28.404675446984086</v>
      </c>
      <c r="E11" s="151">
        <f>B11/B$24*100</f>
        <v>3.7996816102707163</v>
      </c>
      <c r="F11" s="151">
        <f>C11/C$24*100</f>
        <v>3.542037924311789</v>
      </c>
    </row>
    <row r="12" spans="1:8" ht="15">
      <c r="A12" s="181" t="s">
        <v>42</v>
      </c>
      <c r="B12" s="150">
        <v>1042545.18</v>
      </c>
      <c r="C12" s="150">
        <v>1708953.59</v>
      </c>
      <c r="D12" s="151">
        <f>(C12/B12-1)*100</f>
        <v>63.92129787603065</v>
      </c>
      <c r="E12" s="151">
        <f>B12/B$24*100</f>
        <v>7.8627149726685888</v>
      </c>
      <c r="F12" s="151">
        <f>C12/C$24*100</f>
        <v>9.3569235037379066</v>
      </c>
    </row>
    <row r="13" spans="1:8" ht="16.5" customHeight="1">
      <c r="A13" s="181" t="s">
        <v>321</v>
      </c>
      <c r="B13" s="150">
        <v>941771.45000000007</v>
      </c>
      <c r="C13" s="150">
        <v>1676388.86</v>
      </c>
      <c r="D13" s="151">
        <f>(C13/B13-1)*100</f>
        <v>78.00378849879128</v>
      </c>
      <c r="E13" s="151">
        <f t="shared" ref="E13:E23" si="0">B13/B$24*100</f>
        <v>7.1026950417120611</v>
      </c>
      <c r="F13" s="151">
        <f t="shared" ref="F13:F23" si="1">C13/C$24*100</f>
        <v>9.1786239353278116</v>
      </c>
    </row>
    <row r="14" spans="1:8" s="112" customFormat="1" ht="15">
      <c r="A14" s="181" t="s">
        <v>265</v>
      </c>
      <c r="B14" s="152">
        <v>971088.91999999993</v>
      </c>
      <c r="C14" s="152">
        <v>1295234.99</v>
      </c>
      <c r="D14" s="151">
        <f t="shared" ref="D14:D24" si="2">(C14/B14-1)*100</f>
        <v>33.379648693757112</v>
      </c>
      <c r="E14" s="151">
        <f t="shared" si="0"/>
        <v>7.3238028792925487</v>
      </c>
      <c r="F14" s="151">
        <f t="shared" si="1"/>
        <v>7.0917167041351483</v>
      </c>
      <c r="H14" s="268"/>
    </row>
    <row r="15" spans="1:8" s="112" customFormat="1" ht="15">
      <c r="A15" s="182" t="s">
        <v>34</v>
      </c>
      <c r="B15" s="152">
        <v>2224924.96</v>
      </c>
      <c r="C15" s="152">
        <v>191593.34999999998</v>
      </c>
      <c r="D15" s="151">
        <f t="shared" si="2"/>
        <v>-91.388772500444233</v>
      </c>
      <c r="E15" s="151">
        <f t="shared" si="0"/>
        <v>16.780040934107106</v>
      </c>
      <c r="F15" s="151">
        <f t="shared" si="1"/>
        <v>1.0490187271702811</v>
      </c>
      <c r="H15" s="268"/>
    </row>
    <row r="16" spans="1:8" ht="15">
      <c r="A16" s="181" t="s">
        <v>273</v>
      </c>
      <c r="B16" s="150">
        <v>710644.46</v>
      </c>
      <c r="C16" s="150">
        <v>1334819.76</v>
      </c>
      <c r="D16" s="151">
        <f t="shared" si="2"/>
        <v>87.832289581206339</v>
      </c>
      <c r="E16" s="151">
        <f t="shared" si="0"/>
        <v>5.3595709261117914</v>
      </c>
      <c r="F16" s="151">
        <f t="shared" si="1"/>
        <v>7.3084526453394156</v>
      </c>
    </row>
    <row r="17" spans="1:8" s="63" customFormat="1" ht="15">
      <c r="A17" s="181" t="s">
        <v>318</v>
      </c>
      <c r="B17" s="150">
        <v>699525.52</v>
      </c>
      <c r="C17" s="150">
        <v>863098.19</v>
      </c>
      <c r="D17" s="151">
        <f t="shared" si="2"/>
        <v>23.383374204846731</v>
      </c>
      <c r="E17" s="151">
        <f t="shared" si="0"/>
        <v>5.2757135953261809</v>
      </c>
      <c r="F17" s="151">
        <f t="shared" si="1"/>
        <v>4.7256659205383356</v>
      </c>
      <c r="H17" s="76"/>
    </row>
    <row r="18" spans="1:8" ht="15">
      <c r="A18" s="181" t="s">
        <v>310</v>
      </c>
      <c r="B18" s="150">
        <v>969432</v>
      </c>
      <c r="C18" s="150">
        <v>948582</v>
      </c>
      <c r="D18" s="151">
        <f t="shared" si="2"/>
        <v>-2.1507439407818185</v>
      </c>
      <c r="E18" s="151">
        <f t="shared" si="0"/>
        <v>7.3113066441725385</v>
      </c>
      <c r="F18" s="151">
        <f t="shared" si="1"/>
        <v>5.193709918724422</v>
      </c>
    </row>
    <row r="19" spans="1:8" ht="15">
      <c r="A19" s="181" t="s">
        <v>274</v>
      </c>
      <c r="B19" s="150">
        <v>1498219.03</v>
      </c>
      <c r="C19" s="150">
        <v>1731578.3800000001</v>
      </c>
      <c r="D19" s="151">
        <f t="shared" si="2"/>
        <v>15.575783335231041</v>
      </c>
      <c r="E19" s="151">
        <f t="shared" si="0"/>
        <v>11.299336878156215</v>
      </c>
      <c r="F19" s="151">
        <f t="shared" si="1"/>
        <v>9.4807995589783154</v>
      </c>
    </row>
    <row r="20" spans="1:8" ht="15">
      <c r="A20" s="181" t="s">
        <v>266</v>
      </c>
      <c r="B20" s="150">
        <v>363634.28</v>
      </c>
      <c r="C20" s="150">
        <v>615897.46</v>
      </c>
      <c r="D20" s="151">
        <f t="shared" si="2"/>
        <v>69.372772005983578</v>
      </c>
      <c r="E20" s="151">
        <f t="shared" si="0"/>
        <v>2.7424736623227801</v>
      </c>
      <c r="F20" s="151">
        <f t="shared" si="1"/>
        <v>3.3721836877773117</v>
      </c>
    </row>
    <row r="21" spans="1:8" ht="15">
      <c r="A21" s="181" t="s">
        <v>267</v>
      </c>
      <c r="B21" s="150">
        <v>618096.84999999986</v>
      </c>
      <c r="C21" s="150">
        <v>1345683.9750000001</v>
      </c>
      <c r="D21" s="151">
        <f t="shared" si="2"/>
        <v>117.71409690892298</v>
      </c>
      <c r="E21" s="151">
        <f t="shared" si="0"/>
        <v>4.6615911236137402</v>
      </c>
      <c r="F21" s="151">
        <f t="shared" si="1"/>
        <v>7.3679367818765353</v>
      </c>
    </row>
    <row r="22" spans="1:8" ht="15">
      <c r="A22" s="181" t="s">
        <v>268</v>
      </c>
      <c r="B22" s="150">
        <v>921416.41999999993</v>
      </c>
      <c r="C22" s="150">
        <v>1568388.48</v>
      </c>
      <c r="D22" s="151">
        <f t="shared" si="2"/>
        <v>70.214947981934174</v>
      </c>
      <c r="E22" s="151">
        <f t="shared" si="0"/>
        <v>6.9491805444793178</v>
      </c>
      <c r="F22" s="151">
        <f t="shared" si="1"/>
        <v>8.5872964118959878</v>
      </c>
    </row>
    <row r="23" spans="1:8" ht="15.75" thickBot="1">
      <c r="A23" s="239" t="s">
        <v>269</v>
      </c>
      <c r="B23" s="238">
        <v>1794241.2999999998</v>
      </c>
      <c r="C23" s="238">
        <v>4336915.54</v>
      </c>
      <c r="D23" s="151">
        <f t="shared" si="2"/>
        <v>141.71305944189339</v>
      </c>
      <c r="E23" s="151">
        <f t="shared" si="0"/>
        <v>13.531891187766416</v>
      </c>
      <c r="F23" s="151">
        <f t="shared" si="1"/>
        <v>23.745634280186724</v>
      </c>
    </row>
    <row r="24" spans="1:8" ht="15" thickBot="1">
      <c r="A24" s="356" t="s">
        <v>9</v>
      </c>
      <c r="B24" s="391">
        <f>SUM(B11:B23)</f>
        <v>13259353.59</v>
      </c>
      <c r="C24" s="391">
        <f>SUM(C11:C23)</f>
        <v>18264054.305000003</v>
      </c>
      <c r="D24" s="395">
        <f t="shared" si="2"/>
        <v>37.744680998434731</v>
      </c>
      <c r="E24" s="395">
        <f>SUM(E11:E23)</f>
        <v>100.00000000000001</v>
      </c>
      <c r="F24" s="376">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B10" sqref="B10:F21"/>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26" t="s">
        <v>191</v>
      </c>
      <c r="B2" s="526"/>
      <c r="C2" s="526"/>
      <c r="D2" s="526"/>
      <c r="E2" s="526"/>
      <c r="F2" s="526"/>
      <c r="G2" s="526"/>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23" t="s">
        <v>192</v>
      </c>
      <c r="C3" s="523"/>
      <c r="D3" s="523"/>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1"/>
      <c r="B5" s="548" t="s">
        <v>276</v>
      </c>
      <c r="C5" s="548" t="s">
        <v>124</v>
      </c>
      <c r="D5" s="548" t="s">
        <v>124</v>
      </c>
      <c r="E5" s="548" t="s">
        <v>124</v>
      </c>
      <c r="F5" s="548"/>
      <c r="G5" s="548"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6"/>
      <c r="B6" s="549" t="s">
        <v>264</v>
      </c>
      <c r="C6" s="549"/>
      <c r="D6" s="549"/>
      <c r="E6" s="549"/>
      <c r="F6" s="549"/>
      <c r="G6" s="549"/>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2" t="s">
        <v>279</v>
      </c>
      <c r="B7" s="413" t="s">
        <v>260</v>
      </c>
      <c r="C7" s="414" t="s">
        <v>280</v>
      </c>
      <c r="D7" s="415" t="s">
        <v>168</v>
      </c>
      <c r="E7" s="415" t="s">
        <v>176</v>
      </c>
      <c r="F7" s="415" t="s">
        <v>291</v>
      </c>
      <c r="G7" s="414"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50" t="str">
        <f>' F4'!A10</f>
        <v>Janar - Maj / January - May</v>
      </c>
      <c r="B8" s="550"/>
      <c r="C8" s="550"/>
      <c r="D8" s="550"/>
      <c r="E8" s="550"/>
      <c r="F8" s="550"/>
      <c r="G8" s="427">
        <v>2020</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20" t="s">
        <v>349</v>
      </c>
      <c r="B9" s="520"/>
      <c r="C9" s="520"/>
      <c r="D9" s="520"/>
      <c r="E9" s="520"/>
      <c r="F9" s="520"/>
      <c r="G9" s="520"/>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324</v>
      </c>
      <c r="B10" s="422">
        <v>2226640.92</v>
      </c>
      <c r="C10" s="422">
        <v>82413.240000000005</v>
      </c>
      <c r="D10" s="422">
        <v>193767.24</v>
      </c>
      <c r="E10" s="422">
        <v>133146.60999999999</v>
      </c>
      <c r="F10" s="422">
        <v>0</v>
      </c>
      <c r="G10" s="422">
        <f>SUM(B10:F10)</f>
        <v>2635968.0100000002</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42</v>
      </c>
      <c r="B11" s="422">
        <v>2541282.44</v>
      </c>
      <c r="C11" s="422">
        <v>112243.22000000002</v>
      </c>
      <c r="D11" s="422">
        <v>244797.41</v>
      </c>
      <c r="E11" s="422">
        <v>341327.55</v>
      </c>
      <c r="F11" s="422">
        <v>66475.3</v>
      </c>
      <c r="G11" s="422">
        <f t="shared" ref="G11:G21" si="0">SUM(B11:F11)</f>
        <v>3306125.92</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321</v>
      </c>
      <c r="B12" s="422">
        <v>2222593.9299999997</v>
      </c>
      <c r="C12" s="422">
        <v>109306.87000000001</v>
      </c>
      <c r="D12" s="422">
        <v>231480.28700000001</v>
      </c>
      <c r="E12" s="422">
        <v>155574.99999999997</v>
      </c>
      <c r="F12" s="422">
        <v>550</v>
      </c>
      <c r="G12" s="422">
        <f t="shared" si="0"/>
        <v>2719506.0869999998</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265</v>
      </c>
      <c r="B13" s="422">
        <v>1789227.8099999998</v>
      </c>
      <c r="C13" s="422">
        <v>93592.98</v>
      </c>
      <c r="D13" s="422">
        <v>188947.86999999997</v>
      </c>
      <c r="E13" s="422">
        <v>376392.96000000002</v>
      </c>
      <c r="F13" s="422">
        <v>1410.02</v>
      </c>
      <c r="G13" s="422">
        <f t="shared" si="0"/>
        <v>2449571.6399999997</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34</v>
      </c>
      <c r="B14" s="422">
        <v>0</v>
      </c>
      <c r="C14" s="422">
        <v>0</v>
      </c>
      <c r="D14" s="422">
        <v>0</v>
      </c>
      <c r="E14" s="422">
        <v>0</v>
      </c>
      <c r="F14" s="422">
        <v>0</v>
      </c>
      <c r="G14" s="422">
        <f t="shared" si="0"/>
        <v>0</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273</v>
      </c>
      <c r="B15" s="422">
        <v>1628723.2701999999</v>
      </c>
      <c r="C15" s="422">
        <v>78562.440340999994</v>
      </c>
      <c r="D15" s="422">
        <v>176981.72</v>
      </c>
      <c r="E15" s="422">
        <v>31645.209467999997</v>
      </c>
      <c r="F15" s="422">
        <v>0</v>
      </c>
      <c r="G15" s="422">
        <f t="shared" si="0"/>
        <v>1915912.640009</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318</v>
      </c>
      <c r="B16" s="150">
        <v>2126983.2500000019</v>
      </c>
      <c r="C16" s="150">
        <v>111077.52549999999</v>
      </c>
      <c r="D16" s="150">
        <v>226388.98</v>
      </c>
      <c r="E16" s="150">
        <v>230094.47999999998</v>
      </c>
      <c r="F16" s="150">
        <v>0</v>
      </c>
      <c r="G16" s="422">
        <f t="shared" si="0"/>
        <v>2694544.2355000018</v>
      </c>
    </row>
    <row r="17" spans="1:137" ht="15">
      <c r="A17" s="181" t="s">
        <v>310</v>
      </c>
      <c r="B17" s="150">
        <v>1977165.311376272</v>
      </c>
      <c r="C17" s="150">
        <v>130298.77351016921</v>
      </c>
      <c r="D17" s="150">
        <v>214844.28526581603</v>
      </c>
      <c r="E17" s="150">
        <v>339933.05000000005</v>
      </c>
      <c r="F17" s="150">
        <v>4909.66</v>
      </c>
      <c r="G17" s="422">
        <f t="shared" si="0"/>
        <v>2667151.0801522573</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274</v>
      </c>
      <c r="B18" s="422">
        <v>1989229.5400000033</v>
      </c>
      <c r="C18" s="422">
        <v>102508.51745762711</v>
      </c>
      <c r="D18" s="422">
        <v>204937.60000000001</v>
      </c>
      <c r="E18" s="422">
        <v>515282.96000000025</v>
      </c>
      <c r="F18" s="422">
        <v>68181.600000000006</v>
      </c>
      <c r="G18" s="422">
        <f t="shared" si="0"/>
        <v>2880140.2174576311</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266</v>
      </c>
      <c r="B19" s="422">
        <v>809459.97999999905</v>
      </c>
      <c r="C19" s="422">
        <v>42131.8</v>
      </c>
      <c r="D19" s="422">
        <v>93058.13</v>
      </c>
      <c r="E19" s="422">
        <v>55659.9</v>
      </c>
      <c r="F19" s="422">
        <v>0</v>
      </c>
      <c r="G19" s="422">
        <f t="shared" si="0"/>
        <v>1000309.8099999991</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267</v>
      </c>
      <c r="B20" s="422">
        <v>1872160.7800000003</v>
      </c>
      <c r="C20" s="422">
        <v>76250.84</v>
      </c>
      <c r="D20" s="422">
        <v>207196.77000000002</v>
      </c>
      <c r="E20" s="422">
        <v>233159.42796610159</v>
      </c>
      <c r="F20" s="422">
        <v>8682.65</v>
      </c>
      <c r="G20" s="422">
        <f t="shared" si="0"/>
        <v>2397450.4679661021</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268</v>
      </c>
      <c r="B21" s="238">
        <v>1909193.0400000003</v>
      </c>
      <c r="C21" s="238">
        <v>89808.58</v>
      </c>
      <c r="D21" s="238">
        <v>211695.45</v>
      </c>
      <c r="E21" s="238">
        <v>201784.33000000002</v>
      </c>
      <c r="F21" s="238">
        <v>250</v>
      </c>
      <c r="G21" s="422">
        <f t="shared" si="0"/>
        <v>2412731.4000000004</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6" t="s">
        <v>123</v>
      </c>
      <c r="B22" s="391">
        <f t="shared" ref="B22:G22" si="1">SUM(B10:B21)</f>
        <v>21092660.271576274</v>
      </c>
      <c r="C22" s="391">
        <f t="shared" si="1"/>
        <v>1028194.7868087963</v>
      </c>
      <c r="D22" s="391">
        <f t="shared" si="1"/>
        <v>2194095.7422658163</v>
      </c>
      <c r="E22" s="391">
        <f t="shared" si="1"/>
        <v>2614001.4774341015</v>
      </c>
      <c r="F22" s="391">
        <f t="shared" si="1"/>
        <v>150459.23000000001</v>
      </c>
      <c r="G22" s="391">
        <f t="shared" si="1"/>
        <v>27079411.50808499</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A26" sqref="A26"/>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26" t="s">
        <v>461</v>
      </c>
      <c r="B2" s="526"/>
      <c r="C2" s="526"/>
      <c r="D2" s="526"/>
      <c r="E2" s="526"/>
      <c r="F2" s="52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3" t="s">
        <v>193</v>
      </c>
      <c r="B3" s="523"/>
      <c r="C3" s="523"/>
      <c r="D3" s="523"/>
      <c r="E3" s="523"/>
      <c r="F3" s="52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1"/>
      <c r="D5" s="322" t="s">
        <v>50</v>
      </c>
      <c r="E5" s="528" t="s">
        <v>12</v>
      </c>
      <c r="F5" s="529"/>
    </row>
    <row r="6" spans="1:45" ht="12" customHeight="1">
      <c r="A6" s="320" t="s">
        <v>272</v>
      </c>
      <c r="B6" s="532" t="s">
        <v>263</v>
      </c>
      <c r="C6" s="533"/>
      <c r="D6" s="322" t="s">
        <v>14</v>
      </c>
      <c r="E6" s="528" t="s">
        <v>14</v>
      </c>
      <c r="F6" s="529"/>
    </row>
    <row r="7" spans="1:45" ht="12" customHeight="1">
      <c r="A7" s="373" t="s">
        <v>35</v>
      </c>
      <c r="B7" s="534" t="s">
        <v>264</v>
      </c>
      <c r="C7" s="535"/>
      <c r="D7" s="313" t="s">
        <v>51</v>
      </c>
      <c r="E7" s="524" t="s">
        <v>18</v>
      </c>
      <c r="F7" s="525"/>
    </row>
    <row r="8" spans="1:45" ht="12" customHeight="1">
      <c r="A8" s="313"/>
      <c r="B8" s="310"/>
      <c r="C8" s="341"/>
      <c r="D8" s="313" t="s">
        <v>19</v>
      </c>
      <c r="E8" s="524" t="s">
        <v>19</v>
      </c>
      <c r="F8" s="525"/>
    </row>
    <row r="9" spans="1:45" ht="12.75" thickBot="1">
      <c r="A9" s="65" t="str">
        <f>' F4'!A10</f>
        <v>Janar - Maj / January - May</v>
      </c>
      <c r="B9" s="66">
        <v>2020</v>
      </c>
      <c r="C9" s="225">
        <v>2021</v>
      </c>
      <c r="D9" s="66" t="s">
        <v>486</v>
      </c>
      <c r="E9" s="66">
        <v>2020</v>
      </c>
      <c r="F9" s="225">
        <v>2021</v>
      </c>
    </row>
    <row r="10" spans="1:45" ht="15.75" thickBot="1">
      <c r="A10" s="520" t="s">
        <v>338</v>
      </c>
      <c r="B10" s="520"/>
      <c r="C10" s="520"/>
      <c r="D10" s="520"/>
      <c r="E10" s="520"/>
      <c r="F10" s="520"/>
    </row>
    <row r="11" spans="1:45" ht="15">
      <c r="A11" s="180" t="s">
        <v>324</v>
      </c>
      <c r="B11" s="150">
        <v>1645989.21</v>
      </c>
      <c r="C11" s="150">
        <v>2226640.92</v>
      </c>
      <c r="D11" s="151">
        <f>(C11/B11-1)*100</f>
        <v>35.276762840990926</v>
      </c>
      <c r="E11" s="151">
        <f>B11/B$23*100</f>
        <v>9.5822740311737409</v>
      </c>
      <c r="F11" s="151">
        <f>C11/C$23*100</f>
        <v>10.556472684484199</v>
      </c>
    </row>
    <row r="12" spans="1:45" ht="15">
      <c r="A12" s="181" t="s">
        <v>42</v>
      </c>
      <c r="B12" s="150">
        <v>1583599.82</v>
      </c>
      <c r="C12" s="150">
        <v>2541282.44</v>
      </c>
      <c r="D12" s="151">
        <f t="shared" ref="D12:D22" si="0">(C12/B12-1)*100</f>
        <v>60.47503971047432</v>
      </c>
      <c r="E12" s="151">
        <f t="shared" ref="E12:E22" si="1">B12/B$23*100</f>
        <v>9.2190685933824632</v>
      </c>
      <c r="F12" s="151">
        <f t="shared" ref="F12:F22" si="2">C12/C$23*100</f>
        <v>12.048183620652834</v>
      </c>
    </row>
    <row r="13" spans="1:45" ht="15">
      <c r="A13" s="181" t="s">
        <v>321</v>
      </c>
      <c r="B13" s="152">
        <v>2066377.9100000001</v>
      </c>
      <c r="C13" s="150">
        <v>2222593.9299999997</v>
      </c>
      <c r="D13" s="151">
        <f t="shared" si="0"/>
        <v>7.5598959533979659</v>
      </c>
      <c r="E13" s="151">
        <f t="shared" si="1"/>
        <v>12.029604608151756</v>
      </c>
      <c r="F13" s="151">
        <f t="shared" si="2"/>
        <v>10.537285962904779</v>
      </c>
    </row>
    <row r="14" spans="1:45" ht="15">
      <c r="A14" s="181" t="s">
        <v>265</v>
      </c>
      <c r="B14" s="150">
        <v>1404375.24</v>
      </c>
      <c r="C14" s="150">
        <v>1789227.8099999998</v>
      </c>
      <c r="D14" s="151">
        <f t="shared" si="0"/>
        <v>27.403827626582178</v>
      </c>
      <c r="E14" s="151">
        <f t="shared" si="1"/>
        <v>8.1756966026984994</v>
      </c>
      <c r="F14" s="151">
        <f t="shared" si="2"/>
        <v>8.482703399964679</v>
      </c>
    </row>
    <row r="15" spans="1:45" ht="15">
      <c r="A15" s="182" t="s">
        <v>34</v>
      </c>
      <c r="B15" s="150">
        <v>0</v>
      </c>
      <c r="C15" s="150">
        <v>0</v>
      </c>
      <c r="D15" s="151" t="e">
        <f t="shared" si="0"/>
        <v>#DIV/0!</v>
      </c>
      <c r="E15" s="151">
        <f t="shared" si="1"/>
        <v>0</v>
      </c>
      <c r="F15" s="151">
        <f t="shared" si="2"/>
        <v>0</v>
      </c>
    </row>
    <row r="16" spans="1:45" ht="15">
      <c r="A16" s="181" t="s">
        <v>273</v>
      </c>
      <c r="B16" s="150">
        <v>1239387.0034999987</v>
      </c>
      <c r="C16" s="150">
        <v>1628723.2701999999</v>
      </c>
      <c r="D16" s="151">
        <f t="shared" si="0"/>
        <v>31.413615408304672</v>
      </c>
      <c r="E16" s="151">
        <f t="shared" si="1"/>
        <v>7.2152027644289811</v>
      </c>
      <c r="F16" s="151">
        <f t="shared" si="2"/>
        <v>7.7217536774856699</v>
      </c>
    </row>
    <row r="17" spans="1:6" ht="15">
      <c r="A17" s="181" t="s">
        <v>318</v>
      </c>
      <c r="B17" s="150">
        <v>1853333.1800000034</v>
      </c>
      <c r="C17" s="150">
        <v>2126983.2500000019</v>
      </c>
      <c r="D17" s="151">
        <f t="shared" si="0"/>
        <v>14.765292768351458</v>
      </c>
      <c r="E17" s="151">
        <f t="shared" si="1"/>
        <v>10.789345576467467</v>
      </c>
      <c r="F17" s="151">
        <f t="shared" si="2"/>
        <v>10.083997099532532</v>
      </c>
    </row>
    <row r="18" spans="1:6" ht="15">
      <c r="A18" s="181" t="s">
        <v>310</v>
      </c>
      <c r="B18" s="150">
        <v>1728031.3294254234</v>
      </c>
      <c r="C18" s="150">
        <v>1977165.311376272</v>
      </c>
      <c r="D18" s="151">
        <f t="shared" si="0"/>
        <v>14.417214416690371</v>
      </c>
      <c r="E18" s="151">
        <f t="shared" si="1"/>
        <v>10.059889598552028</v>
      </c>
      <c r="F18" s="151">
        <f t="shared" si="2"/>
        <v>9.3737124000457648</v>
      </c>
    </row>
    <row r="19" spans="1:6" ht="15">
      <c r="A19" s="181" t="s">
        <v>274</v>
      </c>
      <c r="B19" s="150">
        <v>1937049.2028999999</v>
      </c>
      <c r="C19" s="150">
        <v>1989229.5400000033</v>
      </c>
      <c r="D19" s="151">
        <f t="shared" si="0"/>
        <v>2.6938054553226065</v>
      </c>
      <c r="E19" s="151">
        <f t="shared" si="1"/>
        <v>11.27670592327544</v>
      </c>
      <c r="F19" s="151">
        <f t="shared" si="2"/>
        <v>9.4309087350191607</v>
      </c>
    </row>
    <row r="20" spans="1:6" ht="15">
      <c r="A20" s="181" t="s">
        <v>266</v>
      </c>
      <c r="B20" s="150">
        <v>778882.84000000008</v>
      </c>
      <c r="C20" s="150">
        <v>809459.97999999905</v>
      </c>
      <c r="D20" s="151">
        <f t="shared" si="0"/>
        <v>3.9257688614630304</v>
      </c>
      <c r="E20" s="151">
        <f t="shared" si="1"/>
        <v>4.5343364134561073</v>
      </c>
      <c r="F20" s="151">
        <f t="shared" si="2"/>
        <v>3.8376381621752982</v>
      </c>
    </row>
    <row r="21" spans="1:6" ht="15">
      <c r="A21" s="181" t="s">
        <v>267</v>
      </c>
      <c r="B21" s="150">
        <v>1696514.9699999969</v>
      </c>
      <c r="C21" s="150">
        <v>1872160.7800000003</v>
      </c>
      <c r="D21" s="151">
        <f t="shared" si="0"/>
        <v>10.353330981806996</v>
      </c>
      <c r="E21" s="151">
        <f t="shared" si="1"/>
        <v>9.8764142813113995</v>
      </c>
      <c r="F21" s="151">
        <f t="shared" si="2"/>
        <v>8.8758874219524504</v>
      </c>
    </row>
    <row r="22" spans="1:6" ht="15.75" thickBot="1">
      <c r="A22" s="239" t="s">
        <v>268</v>
      </c>
      <c r="B22" s="238">
        <v>1243897.6000000001</v>
      </c>
      <c r="C22" s="238">
        <v>1909193.0400000003</v>
      </c>
      <c r="D22" s="151">
        <f t="shared" si="0"/>
        <v>53.484743438688213</v>
      </c>
      <c r="E22" s="151">
        <f t="shared" si="1"/>
        <v>7.2414616071021145</v>
      </c>
      <c r="F22" s="151">
        <f t="shared" si="2"/>
        <v>9.051456835782643</v>
      </c>
    </row>
    <row r="23" spans="1:6" ht="15" thickBot="1">
      <c r="A23" s="366" t="s">
        <v>9</v>
      </c>
      <c r="B23" s="391">
        <f>SUM(B11:B22)</f>
        <v>17177438.305825423</v>
      </c>
      <c r="C23" s="391">
        <f>SUM(C11:C22)</f>
        <v>21092660.271576274</v>
      </c>
      <c r="D23" s="395">
        <f>(C23/B23-1)*100</f>
        <v>22.792816344583077</v>
      </c>
      <c r="E23" s="395">
        <f>B23/B$23*100</f>
        <v>100</v>
      </c>
      <c r="F23" s="376">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C30" sqref="C30"/>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26" t="s">
        <v>462</v>
      </c>
      <c r="B2" s="526"/>
      <c r="C2" s="526"/>
      <c r="D2" s="526"/>
      <c r="E2" s="526"/>
      <c r="F2" s="526"/>
    </row>
    <row r="3" spans="1:6" ht="15.75">
      <c r="A3" s="523" t="s">
        <v>194</v>
      </c>
      <c r="B3" s="523"/>
      <c r="C3" s="523"/>
      <c r="D3" s="523"/>
      <c r="E3" s="523"/>
      <c r="F3" s="523"/>
    </row>
    <row r="4" spans="1:6" ht="9" customHeight="1"/>
    <row r="5" spans="1:6" ht="18" customHeight="1">
      <c r="A5" s="322"/>
      <c r="B5" s="310"/>
      <c r="C5" s="341"/>
      <c r="D5" s="322" t="s">
        <v>50</v>
      </c>
      <c r="E5" s="528" t="s">
        <v>12</v>
      </c>
      <c r="F5" s="529"/>
    </row>
    <row r="6" spans="1:6" ht="14.25">
      <c r="A6" s="320" t="s">
        <v>272</v>
      </c>
      <c r="B6" s="532" t="s">
        <v>263</v>
      </c>
      <c r="C6" s="533"/>
      <c r="D6" s="322" t="s">
        <v>14</v>
      </c>
      <c r="E6" s="528" t="s">
        <v>14</v>
      </c>
      <c r="F6" s="529"/>
    </row>
    <row r="7" spans="1:6" ht="15">
      <c r="A7" s="373" t="s">
        <v>35</v>
      </c>
      <c r="B7" s="534" t="s">
        <v>264</v>
      </c>
      <c r="C7" s="535"/>
      <c r="D7" s="313" t="s">
        <v>51</v>
      </c>
      <c r="E7" s="524" t="s">
        <v>18</v>
      </c>
      <c r="F7" s="525"/>
    </row>
    <row r="8" spans="1:6">
      <c r="A8" s="313"/>
      <c r="B8" s="310"/>
      <c r="C8" s="341"/>
      <c r="D8" s="313" t="s">
        <v>19</v>
      </c>
      <c r="E8" s="524" t="s">
        <v>19</v>
      </c>
      <c r="F8" s="525"/>
    </row>
    <row r="9" spans="1:6" ht="13.5" thickBot="1">
      <c r="A9" s="65" t="str">
        <f>' F4'!A10</f>
        <v>Janar - Maj / January - May</v>
      </c>
      <c r="B9" s="66">
        <v>2020</v>
      </c>
      <c r="C9" s="225">
        <v>2021</v>
      </c>
      <c r="D9" s="66" t="s">
        <v>486</v>
      </c>
      <c r="E9" s="66">
        <v>2020</v>
      </c>
      <c r="F9" s="225">
        <v>2021</v>
      </c>
    </row>
    <row r="10" spans="1:6" ht="15.75" thickBot="1">
      <c r="A10" s="520" t="s">
        <v>350</v>
      </c>
      <c r="B10" s="520"/>
      <c r="C10" s="520"/>
      <c r="D10" s="520"/>
      <c r="E10" s="520"/>
      <c r="F10" s="520"/>
    </row>
    <row r="11" spans="1:6" ht="15">
      <c r="A11" s="180" t="s">
        <v>324</v>
      </c>
      <c r="B11" s="150">
        <v>456828.53</v>
      </c>
      <c r="C11" s="150">
        <v>596453.07999999996</v>
      </c>
      <c r="D11" s="151">
        <f>(C11/B11-1)*100</f>
        <v>30.563885753807863</v>
      </c>
      <c r="E11" s="151">
        <f>B11/B$23*100</f>
        <v>4.4970746048196641</v>
      </c>
      <c r="F11" s="151">
        <f>C11/C$23*100</f>
        <v>4.9090945447179468</v>
      </c>
    </row>
    <row r="12" spans="1:6" ht="15">
      <c r="A12" s="181" t="s">
        <v>42</v>
      </c>
      <c r="B12" s="150">
        <v>934264.96000000008</v>
      </c>
      <c r="C12" s="150">
        <v>1538935.04</v>
      </c>
      <c r="D12" s="151">
        <f>(C12/B12-1)*100</f>
        <v>64.721476870972452</v>
      </c>
      <c r="E12" s="151">
        <f>B12/B$23*100</f>
        <v>9.1970158382815086</v>
      </c>
      <c r="F12" s="151">
        <f>C12/C$23*100</f>
        <v>12.66617251693846</v>
      </c>
    </row>
    <row r="13" spans="1:6" ht="15">
      <c r="A13" s="181" t="s">
        <v>321</v>
      </c>
      <c r="B13" s="152">
        <v>842016.53999999992</v>
      </c>
      <c r="C13" s="152">
        <v>1498100.08</v>
      </c>
      <c r="D13" s="151">
        <f t="shared" ref="D13:D22" si="0">(C13/B13-1)*100</f>
        <v>77.918129731750895</v>
      </c>
      <c r="E13" s="151">
        <f t="shared" ref="E13:F22" si="1">B13/B$23*100</f>
        <v>8.2889113752858652</v>
      </c>
      <c r="F13" s="151">
        <f t="shared" si="1"/>
        <v>12.3300812365149</v>
      </c>
    </row>
    <row r="14" spans="1:6" s="112" customFormat="1" ht="15">
      <c r="A14" s="181" t="s">
        <v>265</v>
      </c>
      <c r="B14" s="150">
        <v>827863.02</v>
      </c>
      <c r="C14" s="150">
        <v>1022434.5</v>
      </c>
      <c r="D14" s="151">
        <f t="shared" si="0"/>
        <v>23.502859204895987</v>
      </c>
      <c r="E14" s="151">
        <f t="shared" si="1"/>
        <v>8.14958243416039</v>
      </c>
      <c r="F14" s="151">
        <f t="shared" si="1"/>
        <v>8.4151256730561652</v>
      </c>
    </row>
    <row r="15" spans="1:6" s="112" customFormat="1" ht="15">
      <c r="A15" s="182" t="s">
        <v>34</v>
      </c>
      <c r="B15" s="152">
        <v>2183016.7399999998</v>
      </c>
      <c r="C15" s="152">
        <v>187645.16999999998</v>
      </c>
      <c r="D15" s="151">
        <f t="shared" si="0"/>
        <v>-91.404318319611235</v>
      </c>
      <c r="E15" s="151">
        <f t="shared" si="1"/>
        <v>21.489877489372674</v>
      </c>
      <c r="F15" s="151">
        <f t="shared" si="1"/>
        <v>1.5444096296554823</v>
      </c>
    </row>
    <row r="16" spans="1:6" s="112" customFormat="1" ht="15">
      <c r="A16" s="181" t="s">
        <v>273</v>
      </c>
      <c r="B16" s="150">
        <v>615479.72</v>
      </c>
      <c r="C16" s="150">
        <v>1311336.5999999999</v>
      </c>
      <c r="D16" s="151">
        <f t="shared" si="0"/>
        <v>113.05927025507843</v>
      </c>
      <c r="E16" s="151">
        <f t="shared" si="1"/>
        <v>6.0588558656647757</v>
      </c>
      <c r="F16" s="151">
        <f t="shared" si="1"/>
        <v>10.792928337881968</v>
      </c>
    </row>
    <row r="17" spans="1:6" s="63" customFormat="1" ht="15">
      <c r="A17" s="181" t="s">
        <v>318</v>
      </c>
      <c r="B17" s="150">
        <v>584964.15</v>
      </c>
      <c r="C17" s="152">
        <v>728394.54</v>
      </c>
      <c r="D17" s="151">
        <f t="shared" si="0"/>
        <v>24.519517990974315</v>
      </c>
      <c r="E17" s="151">
        <f t="shared" si="1"/>
        <v>5.7584569503461625</v>
      </c>
      <c r="F17" s="151">
        <f t="shared" si="1"/>
        <v>5.9950359594359695</v>
      </c>
    </row>
    <row r="18" spans="1:6" ht="15">
      <c r="A18" s="181" t="s">
        <v>310</v>
      </c>
      <c r="B18" s="152">
        <v>726347</v>
      </c>
      <c r="C18" s="150">
        <v>680477</v>
      </c>
      <c r="D18" s="151">
        <f t="shared" si="0"/>
        <v>-6.3151634136301205</v>
      </c>
      <c r="E18" s="151">
        <f t="shared" si="1"/>
        <v>7.1502466100069277</v>
      </c>
      <c r="F18" s="151">
        <f t="shared" si="1"/>
        <v>5.6006516531124877</v>
      </c>
    </row>
    <row r="19" spans="1:6" ht="15">
      <c r="A19" s="181" t="s">
        <v>274</v>
      </c>
      <c r="B19" s="152">
        <v>1253094.93</v>
      </c>
      <c r="C19" s="152">
        <v>1451983.3800000001</v>
      </c>
      <c r="D19" s="151">
        <f t="shared" si="0"/>
        <v>15.871778365586419</v>
      </c>
      <c r="E19" s="151">
        <f t="shared" si="1"/>
        <v>12.335616138359997</v>
      </c>
      <c r="F19" s="151">
        <f t="shared" si="1"/>
        <v>11.950518705979567</v>
      </c>
    </row>
    <row r="20" spans="1:6" ht="15">
      <c r="A20" s="181" t="s">
        <v>266</v>
      </c>
      <c r="B20" s="150">
        <v>323371.54000000004</v>
      </c>
      <c r="C20" s="150">
        <v>510372.58</v>
      </c>
      <c r="D20" s="151">
        <f t="shared" si="0"/>
        <v>57.828539889441103</v>
      </c>
      <c r="E20" s="151">
        <f t="shared" si="1"/>
        <v>3.1833080575230848</v>
      </c>
      <c r="F20" s="151">
        <f t="shared" si="1"/>
        <v>4.2006107978378182</v>
      </c>
    </row>
    <row r="21" spans="1:6" ht="15">
      <c r="A21" s="181" t="s">
        <v>267</v>
      </c>
      <c r="B21" s="150">
        <v>516810.58999999991</v>
      </c>
      <c r="C21" s="150">
        <v>1178613.45</v>
      </c>
      <c r="D21" s="151">
        <f t="shared" si="0"/>
        <v>128.05520490592119</v>
      </c>
      <c r="E21" s="151">
        <f t="shared" si="1"/>
        <v>5.087545166653376</v>
      </c>
      <c r="F21" s="151">
        <f t="shared" si="1"/>
        <v>9.7005532400406054</v>
      </c>
    </row>
    <row r="22" spans="1:6" ht="15.75" thickBot="1">
      <c r="A22" s="239" t="s">
        <v>268</v>
      </c>
      <c r="B22" s="238">
        <v>894291.21</v>
      </c>
      <c r="C22" s="238">
        <v>1445215.73</v>
      </c>
      <c r="D22" s="240">
        <f t="shared" si="0"/>
        <v>61.604599691861004</v>
      </c>
      <c r="E22" s="240">
        <f t="shared" si="1"/>
        <v>8.8035094695255758</v>
      </c>
      <c r="F22" s="240">
        <f t="shared" si="1"/>
        <v>11.894817704828627</v>
      </c>
    </row>
    <row r="23" spans="1:6" ht="15" thickBot="1">
      <c r="A23" s="366" t="s">
        <v>9</v>
      </c>
      <c r="B23" s="391">
        <f>SUM(B11:B22)</f>
        <v>10158348.93</v>
      </c>
      <c r="C23" s="391">
        <f>SUM(C11:C22)</f>
        <v>12149961.15</v>
      </c>
      <c r="D23" s="397">
        <f>(C23/B23-1)*100</f>
        <v>19.605668536530587</v>
      </c>
      <c r="E23" s="395">
        <f>SUM(E11:E22)</f>
        <v>100</v>
      </c>
      <c r="F23" s="376">
        <f>SUM(F11:F22)</f>
        <v>99.999999999999986</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53" t="s">
        <v>54</v>
      </c>
      <c r="B1" s="553"/>
      <c r="C1" s="553"/>
      <c r="D1" s="553"/>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54" t="s">
        <v>43</v>
      </c>
      <c r="B2" s="554"/>
      <c r="C2" s="554"/>
      <c r="D2" s="554"/>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52" t="s">
        <v>11</v>
      </c>
      <c r="C6" s="552"/>
      <c r="D6" s="6" t="s">
        <v>50</v>
      </c>
      <c r="E6" s="552" t="s">
        <v>12</v>
      </c>
      <c r="F6" s="552"/>
    </row>
    <row r="7" spans="1:69" ht="12" customHeight="1">
      <c r="A7" s="6" t="s">
        <v>53</v>
      </c>
      <c r="B7" s="12"/>
      <c r="C7" s="12"/>
      <c r="D7" s="6" t="s">
        <v>14</v>
      </c>
      <c r="E7" s="555" t="s">
        <v>15</v>
      </c>
      <c r="F7" s="555"/>
    </row>
    <row r="8" spans="1:69" ht="12" customHeight="1">
      <c r="A8" s="7" t="s">
        <v>35</v>
      </c>
      <c r="B8" s="551" t="s">
        <v>17</v>
      </c>
      <c r="C8" s="551"/>
      <c r="D8" s="7" t="s">
        <v>51</v>
      </c>
      <c r="E8" s="551" t="s">
        <v>18</v>
      </c>
      <c r="F8" s="551"/>
    </row>
    <row r="9" spans="1:69" ht="12" customHeight="1">
      <c r="A9" s="7"/>
      <c r="B9" s="13"/>
      <c r="C9" s="13"/>
      <c r="D9" s="7" t="s">
        <v>19</v>
      </c>
      <c r="E9" s="551" t="s">
        <v>20</v>
      </c>
      <c r="F9" s="551"/>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A43"/>
  <sheetViews>
    <sheetView zoomScale="84" zoomScaleNormal="84" workbookViewId="0">
      <selection activeCell="K17" sqref="K17"/>
    </sheetView>
  </sheetViews>
  <sheetFormatPr defaultColWidth="9.140625" defaultRowHeight="12"/>
  <cols>
    <col min="1" max="1" width="26.7109375" style="286" customWidth="1"/>
    <col min="2" max="2" width="13.42578125" style="286" bestFit="1" customWidth="1"/>
    <col min="3" max="3" width="10.85546875" style="286" bestFit="1" customWidth="1"/>
    <col min="4" max="4" width="13.5703125" style="286" bestFit="1" customWidth="1"/>
    <col min="5" max="5" width="18.140625" style="286" bestFit="1" customWidth="1"/>
    <col min="6" max="6" width="14" style="286" bestFit="1" customWidth="1"/>
    <col min="7" max="7" width="16.5703125" style="286" bestFit="1" customWidth="1"/>
    <col min="8" max="8" width="17.28515625" style="286" bestFit="1" customWidth="1"/>
    <col min="9" max="9" width="14.140625" style="286" bestFit="1" customWidth="1"/>
    <col min="10" max="10" width="15.5703125" style="286" bestFit="1" customWidth="1"/>
    <col min="11" max="11" width="13.140625" style="286" customWidth="1"/>
    <col min="12" max="12" width="10.85546875" style="286" bestFit="1" customWidth="1"/>
    <col min="13" max="13" width="11" style="286" bestFit="1" customWidth="1"/>
    <col min="14" max="16384" width="9.140625" style="286"/>
  </cols>
  <sheetData>
    <row r="2" spans="1:79" s="285" customFormat="1" ht="15.75" customHeight="1">
      <c r="A2" s="502" t="s">
        <v>195</v>
      </c>
    </row>
    <row r="3" spans="1:79" s="285" customFormat="1" ht="17.25" customHeight="1">
      <c r="A3" s="503" t="s">
        <v>196</v>
      </c>
    </row>
    <row r="4" spans="1:79" ht="12" customHeight="1" thickBot="1">
      <c r="A4" s="504" t="s">
        <v>281</v>
      </c>
    </row>
    <row r="5" spans="1:79" s="288" customFormat="1" ht="12.75" customHeight="1">
      <c r="A5" s="558" t="s">
        <v>380</v>
      </c>
      <c r="B5" s="556"/>
      <c r="C5" s="556"/>
      <c r="D5" s="556"/>
      <c r="E5" s="556"/>
      <c r="F5" s="556"/>
      <c r="G5" s="556"/>
      <c r="H5" s="557"/>
      <c r="I5" s="560">
        <v>2020</v>
      </c>
      <c r="J5" s="561"/>
      <c r="K5" s="561"/>
      <c r="L5" s="561"/>
      <c r="M5" s="561"/>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row>
    <row r="6" spans="1:79" s="288" customFormat="1" ht="12.75" thickBot="1">
      <c r="A6" s="559"/>
      <c r="B6" s="432" t="s">
        <v>413</v>
      </c>
      <c r="C6" s="432" t="s">
        <v>415</v>
      </c>
      <c r="D6" s="433" t="s">
        <v>448</v>
      </c>
      <c r="E6" s="433" t="s">
        <v>452</v>
      </c>
      <c r="F6" s="433" t="s">
        <v>453</v>
      </c>
      <c r="G6" s="433" t="s">
        <v>455</v>
      </c>
      <c r="H6" s="433" t="s">
        <v>458</v>
      </c>
      <c r="I6" s="433" t="s">
        <v>459</v>
      </c>
      <c r="J6" s="433" t="s">
        <v>460</v>
      </c>
      <c r="K6" s="433" t="s">
        <v>386</v>
      </c>
      <c r="L6" s="433" t="s">
        <v>323</v>
      </c>
      <c r="M6" s="433" t="s">
        <v>387</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row>
    <row r="7" spans="1:79" s="288" customFormat="1">
      <c r="A7" s="289"/>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row>
    <row r="8" spans="1:79" s="291" customFormat="1" ht="24">
      <c r="A8" s="430" t="s">
        <v>327</v>
      </c>
      <c r="B8" s="431">
        <v>29315</v>
      </c>
      <c r="C8" s="431">
        <v>38399</v>
      </c>
      <c r="D8" s="431">
        <v>34004</v>
      </c>
      <c r="E8" s="490">
        <v>28501</v>
      </c>
      <c r="F8" s="490">
        <v>30396</v>
      </c>
      <c r="G8" s="490">
        <v>28673</v>
      </c>
      <c r="H8" s="490">
        <v>28717</v>
      </c>
      <c r="I8" s="490">
        <v>25287</v>
      </c>
      <c r="J8" s="490">
        <v>30002</v>
      </c>
      <c r="K8" s="490">
        <v>17400</v>
      </c>
      <c r="L8" s="490">
        <v>13523</v>
      </c>
      <c r="M8" s="490">
        <v>30214</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row>
    <row r="9" spans="1:79" s="291" customFormat="1" ht="24">
      <c r="A9" s="429" t="s">
        <v>328</v>
      </c>
      <c r="B9" s="436" t="e">
        <f>(B8/#REF!-1)*100</f>
        <v>#REF!</v>
      </c>
      <c r="C9" s="436">
        <f t="shared" ref="C9:I9" si="0">(C8/B8-1)*100</f>
        <v>30.987549036329519</v>
      </c>
      <c r="D9" s="436">
        <f t="shared" si="0"/>
        <v>-11.445610562775077</v>
      </c>
      <c r="E9" s="491">
        <f t="shared" si="0"/>
        <v>-16.183390189389478</v>
      </c>
      <c r="F9" s="491">
        <f t="shared" si="0"/>
        <v>6.6488895126486813</v>
      </c>
      <c r="G9" s="491">
        <f t="shared" si="0"/>
        <v>-5.668509014343992</v>
      </c>
      <c r="H9" s="491">
        <f t="shared" si="0"/>
        <v>0.15345446936141371</v>
      </c>
      <c r="I9" s="491">
        <f t="shared" si="0"/>
        <v>-11.944144583347837</v>
      </c>
      <c r="J9" s="491">
        <f>(J8/I8-1)*100</f>
        <v>18.645944556491468</v>
      </c>
      <c r="K9" s="491">
        <f>(K8/J8-1)*100</f>
        <v>-42.003866408906077</v>
      </c>
      <c r="L9" s="491">
        <f>(L8/K8-1)*100</f>
        <v>-22.281609195402297</v>
      </c>
      <c r="M9" s="491">
        <f>(M8/L8-1)*100</f>
        <v>123.42675441839827</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row>
    <row r="10" spans="1:79" s="291" customFormat="1" ht="24">
      <c r="A10" s="430" t="s">
        <v>329</v>
      </c>
      <c r="B10" s="435">
        <v>3756694.61</v>
      </c>
      <c r="C10" s="435">
        <v>4801743.13</v>
      </c>
      <c r="D10" s="435">
        <v>4194434.28</v>
      </c>
      <c r="E10" s="492">
        <v>3656900.4569999999</v>
      </c>
      <c r="F10" s="492">
        <v>3829363.9127000002</v>
      </c>
      <c r="G10" s="492">
        <v>3765833.19</v>
      </c>
      <c r="H10" s="492">
        <v>4320997.57</v>
      </c>
      <c r="I10" s="492">
        <v>3750318.31</v>
      </c>
      <c r="J10" s="492">
        <v>4257244</v>
      </c>
      <c r="K10" s="492">
        <v>2692696.46</v>
      </c>
      <c r="L10" s="492">
        <v>2001706.01</v>
      </c>
      <c r="M10" s="492">
        <v>4482600.41</v>
      </c>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row>
    <row r="11" spans="1:79" s="291" customFormat="1" ht="24">
      <c r="A11" s="429" t="s">
        <v>328</v>
      </c>
      <c r="B11" s="436" t="e">
        <f>(B10/#REF!-1)*100</f>
        <v>#REF!</v>
      </c>
      <c r="C11" s="436">
        <f t="shared" ref="C11:I11" si="1">(C10/B10-1)*100</f>
        <v>27.818298490864013</v>
      </c>
      <c r="D11" s="436">
        <f t="shared" si="1"/>
        <v>-12.647674678924348</v>
      </c>
      <c r="E11" s="491">
        <f t="shared" si="1"/>
        <v>-12.815406968302778</v>
      </c>
      <c r="F11" s="491">
        <f t="shared" si="1"/>
        <v>4.7161102066607397</v>
      </c>
      <c r="G11" s="491">
        <f t="shared" si="1"/>
        <v>-1.6590411396864679</v>
      </c>
      <c r="H11" s="491">
        <f t="shared" si="1"/>
        <v>14.742139441391465</v>
      </c>
      <c r="I11" s="491">
        <f t="shared" si="1"/>
        <v>-13.207118281253749</v>
      </c>
      <c r="J11" s="491">
        <f>(J10/I10-1)*100</f>
        <v>13.516871051940127</v>
      </c>
      <c r="K11" s="491">
        <f>(K10/J10-1)*100</f>
        <v>-36.750243584816843</v>
      </c>
      <c r="L11" s="491">
        <f>(L10/K10-1)*100</f>
        <v>-25.661654043248529</v>
      </c>
      <c r="M11" s="491">
        <f>(M10/L10-1)*100</f>
        <v>123.93899941380502</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row>
    <row r="12" spans="1:79" s="288" customFormat="1">
      <c r="A12" s="292"/>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row>
    <row r="13" spans="1:79" ht="12" customHeight="1">
      <c r="A13" s="293"/>
    </row>
    <row r="14" spans="1:79" ht="12" customHeight="1">
      <c r="A14" s="293"/>
    </row>
    <row r="15" spans="1:79" ht="12" customHeight="1">
      <c r="A15" s="294" t="s">
        <v>372</v>
      </c>
    </row>
    <row r="16" spans="1:79" ht="12" customHeight="1">
      <c r="A16" s="293"/>
    </row>
    <row r="17" spans="1:1" ht="57" customHeight="1">
      <c r="A17" s="295"/>
    </row>
    <row r="18" spans="1:1" ht="33" customHeight="1">
      <c r="A18" s="295"/>
    </row>
    <row r="19" spans="1:1" ht="27" customHeight="1">
      <c r="A19" s="296"/>
    </row>
    <row r="20" spans="1:1" ht="27" customHeight="1">
      <c r="A20" s="296"/>
    </row>
    <row r="21" spans="1:1" ht="27" customHeight="1">
      <c r="A21" s="296"/>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7"/>
    </row>
    <row r="32" spans="1:1" ht="12" hidden="1" customHeight="1"/>
    <row r="33" spans="1:1" ht="12" hidden="1" customHeight="1"/>
    <row r="36" spans="1:1" ht="12.75" customHeight="1"/>
    <row r="42" spans="1:1" ht="12" customHeight="1">
      <c r="A42" s="293"/>
    </row>
    <row r="43" spans="1:1" ht="12" customHeight="1">
      <c r="A43" s="293"/>
    </row>
  </sheetData>
  <mergeCells count="3">
    <mergeCell ref="B5:H5"/>
    <mergeCell ref="A5:A6"/>
    <mergeCell ref="I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H24" sqref="H24"/>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26" t="s">
        <v>282</v>
      </c>
      <c r="B2" s="526"/>
      <c r="C2" s="526"/>
      <c r="D2" s="526"/>
      <c r="E2" s="526"/>
      <c r="F2" s="52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3" t="s">
        <v>283</v>
      </c>
      <c r="B3" s="523"/>
      <c r="C3" s="523"/>
      <c r="D3" s="523"/>
      <c r="E3" s="523"/>
      <c r="F3" s="52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2"/>
      <c r="B5" s="310"/>
      <c r="C5" s="341"/>
      <c r="D5" s="322" t="s">
        <v>50</v>
      </c>
      <c r="E5" s="528" t="s">
        <v>12</v>
      </c>
      <c r="F5" s="529"/>
    </row>
    <row r="6" spans="1:45" ht="12" customHeight="1">
      <c r="A6" s="320" t="s">
        <v>272</v>
      </c>
      <c r="B6" s="532" t="s">
        <v>263</v>
      </c>
      <c r="C6" s="533"/>
      <c r="D6" s="322" t="s">
        <v>14</v>
      </c>
      <c r="E6" s="528" t="s">
        <v>14</v>
      </c>
      <c r="F6" s="529"/>
    </row>
    <row r="7" spans="1:45" ht="12" customHeight="1">
      <c r="A7" s="373" t="s">
        <v>35</v>
      </c>
      <c r="B7" s="534" t="s">
        <v>264</v>
      </c>
      <c r="C7" s="535"/>
      <c r="D7" s="313" t="s">
        <v>51</v>
      </c>
      <c r="E7" s="524" t="s">
        <v>18</v>
      </c>
      <c r="F7" s="525"/>
    </row>
    <row r="8" spans="1:45" ht="12" customHeight="1">
      <c r="A8" s="313"/>
      <c r="B8" s="310"/>
      <c r="C8" s="341"/>
      <c r="D8" s="313" t="s">
        <v>19</v>
      </c>
      <c r="E8" s="524" t="s">
        <v>19</v>
      </c>
      <c r="F8" s="525"/>
    </row>
    <row r="9" spans="1:45" ht="12.75" thickBot="1">
      <c r="A9" s="65" t="str">
        <f>' F4'!A10</f>
        <v>Janar - Maj / January - May</v>
      </c>
      <c r="B9" s="66">
        <v>2020</v>
      </c>
      <c r="C9" s="225">
        <v>2021</v>
      </c>
      <c r="D9" s="66" t="s">
        <v>486</v>
      </c>
      <c r="E9" s="66">
        <v>2020</v>
      </c>
      <c r="F9" s="225">
        <v>2021</v>
      </c>
    </row>
    <row r="10" spans="1:45" ht="15.75" thickBot="1">
      <c r="A10" s="520" t="s">
        <v>338</v>
      </c>
      <c r="B10" s="520"/>
      <c r="C10" s="520"/>
      <c r="D10" s="520"/>
      <c r="E10" s="520"/>
      <c r="F10" s="520"/>
    </row>
    <row r="11" spans="1:45" ht="15">
      <c r="A11" s="180" t="s">
        <v>324</v>
      </c>
      <c r="B11" s="150">
        <v>52820.9</v>
      </c>
      <c r="C11" s="150">
        <v>82413.240000000005</v>
      </c>
      <c r="D11" s="151">
        <f>(C11/B11-1)*100</f>
        <v>56.02392234891871</v>
      </c>
      <c r="E11" s="151">
        <f>B11/B$23*100</f>
        <v>8.0086842918198986</v>
      </c>
      <c r="F11" s="151">
        <f>C11/C$23*100</f>
        <v>8.0153333840356868</v>
      </c>
    </row>
    <row r="12" spans="1:45" ht="15">
      <c r="A12" s="181" t="s">
        <v>42</v>
      </c>
      <c r="B12" s="150">
        <v>50221.06</v>
      </c>
      <c r="C12" s="150">
        <v>112243.22000000002</v>
      </c>
      <c r="D12" s="151">
        <f>(C12/B12-1)*100</f>
        <v>123.49830927503325</v>
      </c>
      <c r="E12" s="151">
        <f>B12/B$23*100</f>
        <v>7.6144975632854539</v>
      </c>
      <c r="F12" s="151">
        <f>C12/C$23*100</f>
        <v>10.916532688165907</v>
      </c>
    </row>
    <row r="13" spans="1:45" ht="15">
      <c r="A13" s="181" t="s">
        <v>322</v>
      </c>
      <c r="B13" s="152">
        <v>84145.24000000002</v>
      </c>
      <c r="C13" s="152">
        <v>109306.87000000001</v>
      </c>
      <c r="D13" s="151">
        <f t="shared" ref="D13:D22" si="0">(C13/B13-1)*100</f>
        <v>29.902618377462574</v>
      </c>
      <c r="E13" s="151">
        <f t="shared" ref="E13:F22" si="1">B13/B$23*100</f>
        <v>12.758068526273039</v>
      </c>
      <c r="F13" s="151">
        <f t="shared" si="1"/>
        <v>10.630949641288813</v>
      </c>
    </row>
    <row r="14" spans="1:45" ht="15">
      <c r="A14" s="181" t="s">
        <v>265</v>
      </c>
      <c r="B14" s="150">
        <v>61254.36</v>
      </c>
      <c r="C14" s="150">
        <v>93592.98</v>
      </c>
      <c r="D14" s="151">
        <f t="shared" si="0"/>
        <v>52.79398886871072</v>
      </c>
      <c r="E14" s="151">
        <f t="shared" si="1"/>
        <v>9.2873622133943421</v>
      </c>
      <c r="F14" s="151">
        <f t="shared" si="1"/>
        <v>9.1026507040056224</v>
      </c>
    </row>
    <row r="15" spans="1:45" ht="15">
      <c r="A15" s="182" t="s">
        <v>34</v>
      </c>
      <c r="B15" s="150">
        <v>0</v>
      </c>
      <c r="C15" s="150">
        <v>0</v>
      </c>
      <c r="D15" s="151" t="e">
        <f t="shared" si="0"/>
        <v>#DIV/0!</v>
      </c>
      <c r="E15" s="151">
        <f t="shared" si="1"/>
        <v>0</v>
      </c>
      <c r="F15" s="151">
        <f t="shared" si="1"/>
        <v>0</v>
      </c>
    </row>
    <row r="16" spans="1:45" ht="15">
      <c r="A16" s="181" t="s">
        <v>273</v>
      </c>
      <c r="B16" s="150">
        <v>49859.921349999997</v>
      </c>
      <c r="C16" s="150">
        <v>78562.440340999994</v>
      </c>
      <c r="D16" s="151">
        <f t="shared" si="0"/>
        <v>57.566314213610362</v>
      </c>
      <c r="E16" s="151">
        <f t="shared" si="1"/>
        <v>7.5597418617842669</v>
      </c>
      <c r="F16" s="151">
        <f t="shared" si="1"/>
        <v>7.6408129421501823</v>
      </c>
    </row>
    <row r="17" spans="1:6" ht="15">
      <c r="A17" s="181" t="s">
        <v>318</v>
      </c>
      <c r="B17" s="150">
        <v>71533.090000000026</v>
      </c>
      <c r="C17" s="150">
        <v>111077.52549999999</v>
      </c>
      <c r="D17" s="151">
        <f t="shared" si="0"/>
        <v>55.281318757514811</v>
      </c>
      <c r="E17" s="151">
        <f t="shared" si="1"/>
        <v>10.845819253900242</v>
      </c>
      <c r="F17" s="151">
        <f t="shared" si="1"/>
        <v>10.803159763603823</v>
      </c>
    </row>
    <row r="18" spans="1:6" ht="15">
      <c r="A18" s="181" t="s">
        <v>310</v>
      </c>
      <c r="B18" s="150">
        <v>77983.108179660558</v>
      </c>
      <c r="C18" s="150">
        <v>130298.77351016921</v>
      </c>
      <c r="D18" s="151">
        <f t="shared" si="0"/>
        <v>67.085894050262482</v>
      </c>
      <c r="E18" s="151">
        <f t="shared" si="1"/>
        <v>11.823768498941506</v>
      </c>
      <c r="F18" s="151">
        <f t="shared" si="1"/>
        <v>12.672576751198763</v>
      </c>
    </row>
    <row r="19" spans="1:6" ht="15">
      <c r="A19" s="181" t="s">
        <v>274</v>
      </c>
      <c r="B19" s="150">
        <v>72280.140000000014</v>
      </c>
      <c r="C19" s="150">
        <v>102508.51745762711</v>
      </c>
      <c r="D19" s="151">
        <f t="shared" si="0"/>
        <v>41.821138500322633</v>
      </c>
      <c r="E19" s="151">
        <f t="shared" si="1"/>
        <v>10.959086684031192</v>
      </c>
      <c r="F19" s="151">
        <f t="shared" si="1"/>
        <v>9.9697565843318809</v>
      </c>
    </row>
    <row r="20" spans="1:6" ht="15">
      <c r="A20" s="181" t="s">
        <v>266</v>
      </c>
      <c r="B20" s="150">
        <v>35164.700000000004</v>
      </c>
      <c r="C20" s="150">
        <v>42131.8</v>
      </c>
      <c r="D20" s="151">
        <f t="shared" si="0"/>
        <v>19.81276678032231</v>
      </c>
      <c r="E20" s="151">
        <f t="shared" si="1"/>
        <v>5.3316581223826027</v>
      </c>
      <c r="F20" s="151">
        <f t="shared" si="1"/>
        <v>4.0976476967719595</v>
      </c>
    </row>
    <row r="21" spans="1:6" ht="15">
      <c r="A21" s="181" t="s">
        <v>267</v>
      </c>
      <c r="B21" s="150">
        <v>54510.66</v>
      </c>
      <c r="C21" s="150">
        <v>76250.84</v>
      </c>
      <c r="D21" s="151">
        <f t="shared" si="0"/>
        <v>39.882437673658686</v>
      </c>
      <c r="E21" s="151">
        <f t="shared" si="1"/>
        <v>8.2648850451002414</v>
      </c>
      <c r="F21" s="151">
        <f t="shared" si="1"/>
        <v>7.4159916951786338</v>
      </c>
    </row>
    <row r="22" spans="1:6" ht="15.75" thickBot="1">
      <c r="A22" s="239" t="s">
        <v>268</v>
      </c>
      <c r="B22" s="238">
        <v>49772.11</v>
      </c>
      <c r="C22" s="238">
        <v>89808.58</v>
      </c>
      <c r="D22" s="240">
        <f t="shared" si="0"/>
        <v>80.439567460571794</v>
      </c>
      <c r="E22" s="240">
        <f t="shared" si="1"/>
        <v>7.5464279390872191</v>
      </c>
      <c r="F22" s="240">
        <f t="shared" si="1"/>
        <v>8.7345881492687294</v>
      </c>
    </row>
    <row r="23" spans="1:6" ht="15" thickBot="1">
      <c r="A23" s="366" t="s">
        <v>9</v>
      </c>
      <c r="B23" s="391">
        <f>SUM(B11:B22)</f>
        <v>659545.2895296606</v>
      </c>
      <c r="C23" s="391">
        <f>SUM(C11:C22)</f>
        <v>1028194.7868087963</v>
      </c>
      <c r="D23" s="395">
        <f>(C23/B23-1)*100</f>
        <v>55.894493241249535</v>
      </c>
      <c r="E23" s="395">
        <f>SUM(E11:E22)</f>
        <v>100.00000000000001</v>
      </c>
      <c r="F23" s="376">
        <f>SUM(F11:F22)</f>
        <v>100</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110" zoomScaleNormal="110" workbookViewId="0">
      <selection activeCell="H20" sqref="H20"/>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26" t="s">
        <v>284</v>
      </c>
      <c r="B2" s="526"/>
      <c r="C2" s="526"/>
      <c r="D2" s="526"/>
      <c r="E2" s="526"/>
      <c r="F2" s="526"/>
    </row>
    <row r="3" spans="1:6" ht="15.75">
      <c r="A3" s="523" t="s">
        <v>285</v>
      </c>
      <c r="B3" s="523"/>
      <c r="C3" s="523"/>
      <c r="D3" s="523"/>
      <c r="E3" s="523"/>
      <c r="F3" s="523"/>
    </row>
    <row r="5" spans="1:6">
      <c r="A5" s="322"/>
      <c r="B5" s="310"/>
      <c r="C5" s="341"/>
      <c r="D5" s="322" t="s">
        <v>50</v>
      </c>
      <c r="E5" s="528" t="s">
        <v>12</v>
      </c>
      <c r="F5" s="529"/>
    </row>
    <row r="6" spans="1:6" ht="14.25">
      <c r="A6" s="320" t="s">
        <v>272</v>
      </c>
      <c r="B6" s="532" t="s">
        <v>263</v>
      </c>
      <c r="C6" s="533"/>
      <c r="D6" s="322" t="s">
        <v>14</v>
      </c>
      <c r="E6" s="528" t="s">
        <v>14</v>
      </c>
      <c r="F6" s="529"/>
    </row>
    <row r="7" spans="1:6" ht="15">
      <c r="A7" s="373" t="s">
        <v>35</v>
      </c>
      <c r="B7" s="534" t="s">
        <v>264</v>
      </c>
      <c r="C7" s="535"/>
      <c r="D7" s="313" t="s">
        <v>51</v>
      </c>
      <c r="E7" s="524" t="s">
        <v>18</v>
      </c>
      <c r="F7" s="525"/>
    </row>
    <row r="8" spans="1:6">
      <c r="A8" s="313"/>
      <c r="B8" s="310"/>
      <c r="C8" s="341"/>
      <c r="D8" s="313" t="s">
        <v>19</v>
      </c>
      <c r="E8" s="524" t="s">
        <v>19</v>
      </c>
      <c r="F8" s="525"/>
    </row>
    <row r="9" spans="1:6" ht="13.5" thickBot="1">
      <c r="A9" s="65" t="str">
        <f>' F4'!A10</f>
        <v>Janar - Maj / January - May</v>
      </c>
      <c r="B9" s="66">
        <v>2020</v>
      </c>
      <c r="C9" s="225">
        <v>2021</v>
      </c>
      <c r="D9" s="66" t="s">
        <v>486</v>
      </c>
      <c r="E9" s="66">
        <v>2020</v>
      </c>
      <c r="F9" s="225">
        <v>2021</v>
      </c>
    </row>
    <row r="10" spans="1:6" ht="15.75" thickBot="1">
      <c r="A10" s="520" t="s">
        <v>350</v>
      </c>
      <c r="B10" s="520"/>
      <c r="C10" s="520"/>
      <c r="D10" s="520"/>
      <c r="E10" s="520"/>
      <c r="F10" s="520"/>
    </row>
    <row r="11" spans="1:6" ht="15">
      <c r="A11" s="180" t="s">
        <v>324</v>
      </c>
      <c r="B11" s="150">
        <v>1833.5</v>
      </c>
      <c r="C11" s="150">
        <v>0</v>
      </c>
      <c r="D11" s="151">
        <f>(C11/B11-1)*100</f>
        <v>-100</v>
      </c>
      <c r="E11" s="151">
        <f>B11/B$23*100</f>
        <v>1.4738841949051276</v>
      </c>
      <c r="F11" s="151">
        <f>C11/C$23*100</f>
        <v>0</v>
      </c>
    </row>
    <row r="12" spans="1:6" ht="15">
      <c r="A12" s="181" t="s">
        <v>42</v>
      </c>
      <c r="B12" s="150">
        <v>15775.24</v>
      </c>
      <c r="C12" s="150">
        <v>1774.4</v>
      </c>
      <c r="D12" s="151">
        <f>(C12/B12-1)*100</f>
        <v>-88.751993630524794</v>
      </c>
      <c r="E12" s="151">
        <f>B12/B$23*100</f>
        <v>12.681143663395236</v>
      </c>
      <c r="F12" s="151">
        <f>C12/C$23*100</f>
        <v>2.5873489078789178</v>
      </c>
    </row>
    <row r="13" spans="1:6" ht="15">
      <c r="A13" s="181" t="s">
        <v>322</v>
      </c>
      <c r="B13" s="150">
        <v>4883.83</v>
      </c>
      <c r="C13" s="150">
        <v>28564.34</v>
      </c>
      <c r="D13" s="151">
        <f t="shared" ref="D13:D22" si="0">(C13/B13-1)*100</f>
        <v>484.87580444036757</v>
      </c>
      <c r="E13" s="151">
        <f t="shared" ref="E13:F22" si="1">B13/B$23*100</f>
        <v>3.9259339228816517</v>
      </c>
      <c r="F13" s="151">
        <f t="shared" si="1"/>
        <v>41.651213876962402</v>
      </c>
    </row>
    <row r="14" spans="1:6" ht="15">
      <c r="A14" s="181" t="s">
        <v>265</v>
      </c>
      <c r="B14" s="150">
        <v>0</v>
      </c>
      <c r="C14" s="150">
        <v>0</v>
      </c>
      <c r="D14" s="151"/>
      <c r="E14" s="151">
        <f t="shared" si="1"/>
        <v>0</v>
      </c>
      <c r="F14" s="151">
        <f t="shared" si="1"/>
        <v>0</v>
      </c>
    </row>
    <row r="15" spans="1:6" ht="15">
      <c r="A15" s="182" t="s">
        <v>34</v>
      </c>
      <c r="B15" s="150">
        <v>19414.53</v>
      </c>
      <c r="C15" s="152">
        <v>3573.32</v>
      </c>
      <c r="D15" s="151">
        <f t="shared" si="0"/>
        <v>-81.594609810281256</v>
      </c>
      <c r="E15" s="151">
        <f t="shared" si="1"/>
        <v>15.606636988552738</v>
      </c>
      <c r="F15" s="151">
        <f t="shared" si="1"/>
        <v>5.2104517580601302</v>
      </c>
    </row>
    <row r="16" spans="1:6" ht="15">
      <c r="A16" s="181" t="s">
        <v>273</v>
      </c>
      <c r="B16" s="150">
        <v>0</v>
      </c>
      <c r="C16" s="152">
        <v>1172.5999999999999</v>
      </c>
      <c r="D16" s="151" t="e">
        <f t="shared" si="0"/>
        <v>#DIV/0!</v>
      </c>
      <c r="E16" s="151">
        <f t="shared" si="1"/>
        <v>0</v>
      </c>
      <c r="F16" s="151">
        <f t="shared" si="1"/>
        <v>1.7098316779637166</v>
      </c>
    </row>
    <row r="17" spans="1:6" s="63" customFormat="1" ht="15">
      <c r="A17" s="181" t="s">
        <v>318</v>
      </c>
      <c r="B17" s="150">
        <v>15693</v>
      </c>
      <c r="C17" s="150">
        <v>494.18</v>
      </c>
      <c r="D17" s="151">
        <f t="shared" si="0"/>
        <v>-96.850952654049564</v>
      </c>
      <c r="E17" s="151">
        <f t="shared" si="1"/>
        <v>12.615033908178983</v>
      </c>
      <c r="F17" s="151">
        <f t="shared" si="1"/>
        <v>0.72059066912511471</v>
      </c>
    </row>
    <row r="18" spans="1:6" ht="15">
      <c r="A18" s="181" t="s">
        <v>310</v>
      </c>
      <c r="B18" s="150">
        <v>43963</v>
      </c>
      <c r="C18" s="152">
        <v>912</v>
      </c>
      <c r="D18" s="151">
        <f t="shared" si="0"/>
        <v>-97.925528285148872</v>
      </c>
      <c r="E18" s="151">
        <f t="shared" si="1"/>
        <v>35.340262263765545</v>
      </c>
      <c r="F18" s="151">
        <f t="shared" si="1"/>
        <v>1.3298366794328071</v>
      </c>
    </row>
    <row r="19" spans="1:6" ht="15">
      <c r="A19" s="181" t="s">
        <v>274</v>
      </c>
      <c r="B19" s="150">
        <v>16052.05</v>
      </c>
      <c r="C19" s="152">
        <v>9662.0300000000007</v>
      </c>
      <c r="D19" s="151">
        <f t="shared" si="0"/>
        <v>-39.808124195974962</v>
      </c>
      <c r="E19" s="151">
        <f t="shared" si="1"/>
        <v>12.903661189433787</v>
      </c>
      <c r="F19" s="151">
        <f t="shared" si="1"/>
        <v>14.088730144495795</v>
      </c>
    </row>
    <row r="20" spans="1:6" ht="15">
      <c r="A20" s="181" t="s">
        <v>266</v>
      </c>
      <c r="B20" s="150">
        <v>0</v>
      </c>
      <c r="C20" s="152">
        <v>18455.87</v>
      </c>
      <c r="D20" s="151" t="e">
        <f t="shared" si="0"/>
        <v>#DIV/0!</v>
      </c>
      <c r="E20" s="151">
        <f t="shared" si="1"/>
        <v>0</v>
      </c>
      <c r="F20" s="151">
        <f t="shared" si="1"/>
        <v>26.911505347416181</v>
      </c>
    </row>
    <row r="21" spans="1:6" ht="17.25" customHeight="1">
      <c r="A21" s="181" t="s">
        <v>267</v>
      </c>
      <c r="B21" s="150">
        <v>6784.04</v>
      </c>
      <c r="C21" s="150">
        <v>3037.29</v>
      </c>
      <c r="D21" s="151">
        <f t="shared" si="0"/>
        <v>-55.228890159845754</v>
      </c>
      <c r="E21" s="151">
        <f t="shared" si="1"/>
        <v>5.4534438688869269</v>
      </c>
      <c r="F21" s="151">
        <f t="shared" si="1"/>
        <v>4.4288373334149895</v>
      </c>
    </row>
    <row r="22" spans="1:6" ht="17.25" customHeight="1" thickBot="1">
      <c r="A22" s="239" t="s">
        <v>268</v>
      </c>
      <c r="B22" s="169">
        <v>0</v>
      </c>
      <c r="C22" s="169">
        <v>933.82</v>
      </c>
      <c r="D22" s="240" t="e">
        <f t="shared" si="0"/>
        <v>#DIV/0!</v>
      </c>
      <c r="E22" s="240">
        <f t="shared" si="1"/>
        <v>0</v>
      </c>
      <c r="F22" s="240">
        <f t="shared" si="1"/>
        <v>1.3616536052499386</v>
      </c>
    </row>
    <row r="23" spans="1:6" ht="15" thickBot="1">
      <c r="A23" s="366" t="s">
        <v>9</v>
      </c>
      <c r="B23" s="391">
        <f>SUM(B11:B22)</f>
        <v>124399.19</v>
      </c>
      <c r="C23" s="391">
        <f>SUM(C11:C22)</f>
        <v>68579.850000000006</v>
      </c>
      <c r="D23" s="395">
        <f>(C23/B23-1)*100</f>
        <v>-44.871144257450545</v>
      </c>
      <c r="E23" s="395">
        <f>SUM(E11:E22)</f>
        <v>100</v>
      </c>
      <c r="F23" s="376">
        <f>SUM(F11:F22)</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E35" sqref="E35"/>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26" t="s">
        <v>244</v>
      </c>
      <c r="B2" s="526"/>
      <c r="C2" s="526"/>
      <c r="D2" s="526"/>
      <c r="E2" s="526"/>
      <c r="F2" s="52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3" t="s">
        <v>245</v>
      </c>
      <c r="B3" s="523"/>
      <c r="C3" s="523"/>
      <c r="D3" s="523"/>
      <c r="E3" s="523"/>
      <c r="F3" s="52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1"/>
      <c r="D5" s="322" t="s">
        <v>50</v>
      </c>
      <c r="E5" s="528" t="s">
        <v>12</v>
      </c>
      <c r="F5" s="529"/>
    </row>
    <row r="6" spans="1:45" ht="12" customHeight="1">
      <c r="A6" s="320" t="s">
        <v>272</v>
      </c>
      <c r="B6" s="532" t="s">
        <v>263</v>
      </c>
      <c r="C6" s="533"/>
      <c r="D6" s="322" t="s">
        <v>14</v>
      </c>
      <c r="E6" s="528" t="s">
        <v>14</v>
      </c>
      <c r="F6" s="529"/>
    </row>
    <row r="7" spans="1:45" ht="12" customHeight="1">
      <c r="A7" s="373" t="s">
        <v>35</v>
      </c>
      <c r="B7" s="534" t="s">
        <v>264</v>
      </c>
      <c r="C7" s="535"/>
      <c r="D7" s="313" t="s">
        <v>51</v>
      </c>
      <c r="E7" s="524" t="s">
        <v>18</v>
      </c>
      <c r="F7" s="525"/>
    </row>
    <row r="8" spans="1:45" ht="12" customHeight="1">
      <c r="A8" s="313"/>
      <c r="B8" s="310"/>
      <c r="C8" s="341"/>
      <c r="D8" s="313" t="s">
        <v>19</v>
      </c>
      <c r="E8" s="524" t="s">
        <v>19</v>
      </c>
      <c r="F8" s="525"/>
    </row>
    <row r="9" spans="1:45" ht="12.75" thickBot="1">
      <c r="A9" s="65" t="str">
        <f>' F4'!A10</f>
        <v>Janar - Maj / January - May</v>
      </c>
      <c r="B9" s="66">
        <v>2020</v>
      </c>
      <c r="C9" s="225">
        <v>2021</v>
      </c>
      <c r="D9" s="66" t="s">
        <v>486</v>
      </c>
      <c r="E9" s="66">
        <v>2020</v>
      </c>
      <c r="F9" s="225">
        <v>2021</v>
      </c>
    </row>
    <row r="10" spans="1:45" ht="15.75" thickBot="1">
      <c r="A10" s="520" t="s">
        <v>351</v>
      </c>
      <c r="B10" s="520"/>
      <c r="C10" s="520"/>
      <c r="D10" s="520"/>
      <c r="E10" s="520"/>
      <c r="F10" s="520"/>
    </row>
    <row r="11" spans="1:45" ht="15">
      <c r="A11" s="180" t="s">
        <v>324</v>
      </c>
      <c r="B11" s="152">
        <v>35524.99</v>
      </c>
      <c r="C11" s="152">
        <v>29146.149999999998</v>
      </c>
      <c r="D11" s="151">
        <f>(C11/B11-1)*100</f>
        <v>-17.955923421794072</v>
      </c>
      <c r="E11" s="151">
        <f>B11/B$23*100</f>
        <v>1.0432212567296701</v>
      </c>
      <c r="F11" s="151">
        <f>C11/C$23*100</f>
        <v>1.2399888623655522</v>
      </c>
    </row>
    <row r="12" spans="1:45" ht="15">
      <c r="A12" s="181" t="s">
        <v>42</v>
      </c>
      <c r="B12" s="150">
        <v>57502.909999999996</v>
      </c>
      <c r="C12" s="150">
        <v>147084.00999999998</v>
      </c>
      <c r="D12" s="151">
        <f>(C12/B12-1)*100</f>
        <v>155.78533329878434</v>
      </c>
      <c r="E12" s="151">
        <f>B12/B$23*100</f>
        <v>1.6886213911900643</v>
      </c>
      <c r="F12" s="151">
        <f>C12/C$23*100</f>
        <v>6.257517175752664</v>
      </c>
    </row>
    <row r="13" spans="1:45" ht="15">
      <c r="A13" s="181" t="s">
        <v>321</v>
      </c>
      <c r="B13" s="150">
        <v>31797.940000000002</v>
      </c>
      <c r="C13" s="150">
        <v>44383.61</v>
      </c>
      <c r="D13" s="151">
        <f t="shared" ref="D13:D22" si="0">(C13/B13-1)*100</f>
        <v>39.580142613012036</v>
      </c>
      <c r="E13" s="151">
        <f t="shared" ref="E13:F22" si="1">B13/B$23*100</f>
        <v>0.93377329390422503</v>
      </c>
      <c r="F13" s="151">
        <f t="shared" si="1"/>
        <v>1.8882487763075519</v>
      </c>
    </row>
    <row r="14" spans="1:45" ht="15">
      <c r="A14" s="181" t="s">
        <v>265</v>
      </c>
      <c r="B14" s="150">
        <v>706876.8</v>
      </c>
      <c r="C14" s="150">
        <v>340220.18</v>
      </c>
      <c r="D14" s="151">
        <f t="shared" si="0"/>
        <v>-51.869946785635065</v>
      </c>
      <c r="E14" s="151">
        <f t="shared" si="1"/>
        <v>20.758032687667129</v>
      </c>
      <c r="F14" s="151">
        <f t="shared" si="1"/>
        <v>14.474269636024086</v>
      </c>
    </row>
    <row r="15" spans="1:45" ht="15">
      <c r="A15" s="182" t="s">
        <v>34</v>
      </c>
      <c r="B15" s="150">
        <v>0</v>
      </c>
      <c r="C15" s="150">
        <v>0</v>
      </c>
      <c r="D15" s="151" t="e">
        <f t="shared" si="0"/>
        <v>#DIV/0!</v>
      </c>
      <c r="E15" s="151">
        <f t="shared" si="1"/>
        <v>0</v>
      </c>
      <c r="F15" s="151">
        <f t="shared" si="1"/>
        <v>0</v>
      </c>
    </row>
    <row r="16" spans="1:45" ht="15">
      <c r="A16" s="181" t="s">
        <v>273</v>
      </c>
      <c r="B16" s="150">
        <v>10444.674719000001</v>
      </c>
      <c r="C16" s="150">
        <v>11873.119999999999</v>
      </c>
      <c r="D16" s="151">
        <f t="shared" si="0"/>
        <v>13.676302225109049</v>
      </c>
      <c r="E16" s="151">
        <f t="shared" si="1"/>
        <v>0.30671667146106996</v>
      </c>
      <c r="F16" s="151">
        <f t="shared" si="1"/>
        <v>0.50512800357953569</v>
      </c>
    </row>
    <row r="17" spans="1:6" ht="15">
      <c r="A17" s="181" t="s">
        <v>318</v>
      </c>
      <c r="B17" s="150">
        <v>71624.09</v>
      </c>
      <c r="C17" s="150">
        <v>77852.819999999992</v>
      </c>
      <c r="D17" s="151">
        <f t="shared" si="0"/>
        <v>8.6964176438402152</v>
      </c>
      <c r="E17" s="151">
        <f t="shared" si="1"/>
        <v>2.1033017372255136</v>
      </c>
      <c r="F17" s="151">
        <f t="shared" si="1"/>
        <v>3.3121571701150958</v>
      </c>
    </row>
    <row r="18" spans="1:6" ht="15">
      <c r="A18" s="181" t="s">
        <v>310</v>
      </c>
      <c r="B18" s="150">
        <v>94741.368305084747</v>
      </c>
      <c r="C18" s="150">
        <v>117502.13</v>
      </c>
      <c r="D18" s="151">
        <f t="shared" si="0"/>
        <v>24.024100667008931</v>
      </c>
      <c r="E18" s="151">
        <f t="shared" si="1"/>
        <v>2.7821600880821937</v>
      </c>
      <c r="F18" s="151">
        <f t="shared" si="1"/>
        <v>4.9989906901676289</v>
      </c>
    </row>
    <row r="19" spans="1:6" ht="15">
      <c r="A19" s="181" t="s">
        <v>274</v>
      </c>
      <c r="B19" s="150">
        <v>1459477.17</v>
      </c>
      <c r="C19" s="150">
        <v>981290.62</v>
      </c>
      <c r="D19" s="151">
        <f t="shared" si="0"/>
        <v>-32.764236387472913</v>
      </c>
      <c r="E19" s="151">
        <f t="shared" si="1"/>
        <v>42.858776524797406</v>
      </c>
      <c r="F19" s="151">
        <f t="shared" si="1"/>
        <v>41.74786170879473</v>
      </c>
    </row>
    <row r="20" spans="1:6" ht="15">
      <c r="A20" s="181" t="s">
        <v>266</v>
      </c>
      <c r="B20" s="150">
        <v>51301.429999999993</v>
      </c>
      <c r="C20" s="150">
        <v>57350.93</v>
      </c>
      <c r="D20" s="151">
        <f t="shared" si="0"/>
        <v>11.792068954023316</v>
      </c>
      <c r="E20" s="151">
        <f t="shared" si="1"/>
        <v>1.5065097070155178</v>
      </c>
      <c r="F20" s="151">
        <f t="shared" si="1"/>
        <v>2.4399282391089878</v>
      </c>
    </row>
    <row r="21" spans="1:6" ht="15">
      <c r="A21" s="181" t="s">
        <v>267</v>
      </c>
      <c r="B21" s="150">
        <v>796657.5700000003</v>
      </c>
      <c r="C21" s="150">
        <v>455432.92999999993</v>
      </c>
      <c r="D21" s="151">
        <f t="shared" si="0"/>
        <v>-42.832033843599859</v>
      </c>
      <c r="E21" s="151">
        <f t="shared" si="1"/>
        <v>23.394520627834254</v>
      </c>
      <c r="F21" s="151">
        <f t="shared" si="1"/>
        <v>19.375861331754287</v>
      </c>
    </row>
    <row r="22" spans="1:6" ht="15.75" thickBot="1">
      <c r="A22" s="239" t="s">
        <v>268</v>
      </c>
      <c r="B22" s="238">
        <v>89367.98000000001</v>
      </c>
      <c r="C22" s="238">
        <v>88380.58</v>
      </c>
      <c r="D22" s="240">
        <f t="shared" si="0"/>
        <v>-1.1048699992995403</v>
      </c>
      <c r="E22" s="240">
        <f t="shared" si="1"/>
        <v>2.6243660140929537</v>
      </c>
      <c r="F22" s="240">
        <f t="shared" si="1"/>
        <v>3.7600484060298762</v>
      </c>
    </row>
    <row r="23" spans="1:6" ht="15" thickBot="1">
      <c r="A23" s="366" t="s">
        <v>9</v>
      </c>
      <c r="B23" s="391">
        <f>SUM(B11:B22)</f>
        <v>3405316.9230240854</v>
      </c>
      <c r="C23" s="391">
        <f>SUM(C11:C22)</f>
        <v>2350517.08</v>
      </c>
      <c r="D23" s="395">
        <f>(C23/B23-1)*100</f>
        <v>-30.975085927901603</v>
      </c>
      <c r="E23" s="395">
        <f>SUM(E11:E22)</f>
        <v>100</v>
      </c>
      <c r="F23" s="376">
        <f>SUM(F11:F22)</f>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6"/>
  <sheetViews>
    <sheetView tabSelected="1" zoomScaleNormal="100" workbookViewId="0">
      <selection activeCell="H29" sqref="H29"/>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26" t="s">
        <v>249</v>
      </c>
      <c r="B2" s="526"/>
      <c r="C2" s="526"/>
      <c r="D2" s="526"/>
      <c r="E2" s="526"/>
      <c r="F2" s="526"/>
    </row>
    <row r="3" spans="1:6" ht="15.75">
      <c r="A3" s="523" t="s">
        <v>250</v>
      </c>
      <c r="B3" s="523"/>
      <c r="C3" s="523"/>
      <c r="D3" s="523"/>
      <c r="E3" s="523"/>
      <c r="F3" s="523"/>
    </row>
    <row r="5" spans="1:6">
      <c r="A5" s="322"/>
      <c r="B5" s="310"/>
      <c r="C5" s="341"/>
      <c r="D5" s="322" t="s">
        <v>50</v>
      </c>
      <c r="E5" s="528" t="s">
        <v>12</v>
      </c>
      <c r="F5" s="529"/>
    </row>
    <row r="6" spans="1:6" ht="14.25">
      <c r="A6" s="320" t="s">
        <v>272</v>
      </c>
      <c r="B6" s="532" t="s">
        <v>263</v>
      </c>
      <c r="C6" s="533"/>
      <c r="D6" s="322" t="s">
        <v>14</v>
      </c>
      <c r="E6" s="528" t="s">
        <v>14</v>
      </c>
      <c r="F6" s="529"/>
    </row>
    <row r="7" spans="1:6" ht="15">
      <c r="A7" s="373" t="s">
        <v>35</v>
      </c>
      <c r="B7" s="534" t="s">
        <v>264</v>
      </c>
      <c r="C7" s="535"/>
      <c r="D7" s="313" t="s">
        <v>51</v>
      </c>
      <c r="E7" s="524" t="s">
        <v>18</v>
      </c>
      <c r="F7" s="525"/>
    </row>
    <row r="8" spans="1:6">
      <c r="A8" s="313"/>
      <c r="B8" s="310"/>
      <c r="C8" s="341"/>
      <c r="D8" s="313" t="s">
        <v>19</v>
      </c>
      <c r="E8" s="524" t="s">
        <v>19</v>
      </c>
      <c r="F8" s="525"/>
    </row>
    <row r="9" spans="1:6" ht="13.5" thickBot="1">
      <c r="A9" s="65" t="str">
        <f>' F4'!A10</f>
        <v>Janar - Maj / January - May</v>
      </c>
      <c r="B9" s="66">
        <v>2020</v>
      </c>
      <c r="C9" s="225">
        <v>2021</v>
      </c>
      <c r="D9" s="66" t="s">
        <v>486</v>
      </c>
      <c r="E9" s="66">
        <v>2020</v>
      </c>
      <c r="F9" s="225">
        <v>2021</v>
      </c>
    </row>
    <row r="10" spans="1:6" ht="15.75" thickBot="1">
      <c r="A10" s="520" t="s">
        <v>334</v>
      </c>
      <c r="B10" s="520"/>
      <c r="C10" s="520"/>
      <c r="D10" s="520"/>
      <c r="E10" s="520"/>
      <c r="F10" s="520"/>
    </row>
    <row r="11" spans="1:6" ht="15">
      <c r="A11" s="180" t="s">
        <v>324</v>
      </c>
      <c r="B11" s="152">
        <v>939</v>
      </c>
      <c r="C11" s="150">
        <v>37700</v>
      </c>
      <c r="D11" s="151">
        <f>(C11/B11-1)*100</f>
        <v>3914.9094781682643</v>
      </c>
      <c r="E11" s="151">
        <f>B11/B$23*100</f>
        <v>0.73889462622948443</v>
      </c>
      <c r="F11" s="151">
        <f>C11/C$23*100</f>
        <v>4.7144301466324094</v>
      </c>
    </row>
    <row r="12" spans="1:6" ht="15">
      <c r="A12" s="181" t="s">
        <v>42</v>
      </c>
      <c r="B12" s="152">
        <v>12032.220000000001</v>
      </c>
      <c r="C12" s="152">
        <v>8745.7900000000009</v>
      </c>
      <c r="D12" s="151">
        <f>(C12/B12-1)*100</f>
        <v>-27.313579705158318</v>
      </c>
      <c r="E12" s="151">
        <f>B12/B$23*100</f>
        <v>9.4680965917049296</v>
      </c>
      <c r="F12" s="151">
        <f>C12/C$23*100</f>
        <v>1.0936715127882297</v>
      </c>
    </row>
    <row r="13" spans="1:6" ht="15">
      <c r="A13" s="181" t="s">
        <v>321</v>
      </c>
      <c r="B13" s="150">
        <v>320</v>
      </c>
      <c r="C13" s="150">
        <v>5000</v>
      </c>
      <c r="D13" s="151">
        <f t="shared" ref="D13:D22" si="0">(C13/B13-1)*100</f>
        <v>1462.5</v>
      </c>
      <c r="E13" s="151">
        <f t="shared" ref="E13:F22" si="1">B13/B$23*100</f>
        <v>0.25180647539236956</v>
      </c>
      <c r="F13" s="151">
        <f t="shared" si="1"/>
        <v>0.62525598761703038</v>
      </c>
    </row>
    <row r="14" spans="1:6" ht="15">
      <c r="A14" s="181" t="s">
        <v>265</v>
      </c>
      <c r="B14" s="150">
        <v>23804.660000000003</v>
      </c>
      <c r="C14" s="150">
        <v>41269.730000000003</v>
      </c>
      <c r="D14" s="151">
        <f t="shared" si="0"/>
        <v>73.368281672580068</v>
      </c>
      <c r="E14" s="151">
        <f t="shared" si="1"/>
        <v>18.73177353910539</v>
      </c>
      <c r="F14" s="151">
        <f t="shared" si="1"/>
        <v>5.1608291579676377</v>
      </c>
    </row>
    <row r="15" spans="1:6" ht="15">
      <c r="A15" s="182" t="s">
        <v>34</v>
      </c>
      <c r="B15" s="150">
        <v>18766.060000000001</v>
      </c>
      <c r="C15" s="150">
        <v>0</v>
      </c>
      <c r="D15" s="151">
        <f t="shared" si="0"/>
        <v>-100</v>
      </c>
      <c r="E15" s="151">
        <f t="shared" si="1"/>
        <v>14.766923205005412</v>
      </c>
      <c r="F15" s="151">
        <f t="shared" si="1"/>
        <v>0</v>
      </c>
    </row>
    <row r="16" spans="1:6" ht="15">
      <c r="A16" s="181" t="s">
        <v>273</v>
      </c>
      <c r="B16" s="150">
        <v>269</v>
      </c>
      <c r="C16" s="150">
        <v>4046.2</v>
      </c>
      <c r="D16" s="151">
        <f t="shared" si="0"/>
        <v>1404.1635687732341</v>
      </c>
      <c r="E16" s="151">
        <f t="shared" si="1"/>
        <v>0.21167481837671068</v>
      </c>
      <c r="F16" s="151">
        <f t="shared" si="1"/>
        <v>0.50598215541920566</v>
      </c>
    </row>
    <row r="17" spans="1:6" s="63" customFormat="1" ht="15">
      <c r="A17" s="181" t="s">
        <v>318</v>
      </c>
      <c r="B17" s="150">
        <v>270</v>
      </c>
      <c r="C17" s="150">
        <v>31613.960000000003</v>
      </c>
      <c r="D17" s="151">
        <f t="shared" si="0"/>
        <v>11608.874074074074</v>
      </c>
      <c r="E17" s="151">
        <f t="shared" si="1"/>
        <v>0.21246171361231181</v>
      </c>
      <c r="F17" s="151">
        <f t="shared" si="1"/>
        <v>3.9533635564570591</v>
      </c>
    </row>
    <row r="18" spans="1:6" ht="15">
      <c r="A18" s="181" t="s">
        <v>310</v>
      </c>
      <c r="B18" s="150">
        <v>23570</v>
      </c>
      <c r="C18" s="150">
        <v>184490</v>
      </c>
      <c r="D18" s="151">
        <f t="shared" si="0"/>
        <v>682.73228680526086</v>
      </c>
      <c r="E18" s="151">
        <f t="shared" si="1"/>
        <v>18.547120703119223</v>
      </c>
      <c r="F18" s="151">
        <f t="shared" si="1"/>
        <v>23.070695431093185</v>
      </c>
    </row>
    <row r="19" spans="1:6" ht="15">
      <c r="A19" s="181" t="s">
        <v>274</v>
      </c>
      <c r="B19" s="150">
        <v>11800.930000000002</v>
      </c>
      <c r="C19" s="150">
        <v>365927.99</v>
      </c>
      <c r="D19" s="151">
        <f t="shared" si="0"/>
        <v>3000.8402727581633</v>
      </c>
      <c r="E19" s="151">
        <f t="shared" si="1"/>
        <v>9.286095592662738</v>
      </c>
      <c r="F19" s="151">
        <f t="shared" si="1"/>
        <v>45.75973335683296</v>
      </c>
    </row>
    <row r="20" spans="1:6" ht="15">
      <c r="A20" s="181" t="s">
        <v>266</v>
      </c>
      <c r="B20" s="150">
        <v>400</v>
      </c>
      <c r="C20" s="150">
        <v>0</v>
      </c>
      <c r="D20" s="151">
        <f t="shared" si="0"/>
        <v>-100</v>
      </c>
      <c r="E20" s="151">
        <f t="shared" si="1"/>
        <v>0.31475809424046197</v>
      </c>
      <c r="F20" s="151">
        <f t="shared" si="1"/>
        <v>0</v>
      </c>
    </row>
    <row r="21" spans="1:6" ht="15">
      <c r="A21" s="181" t="s">
        <v>267</v>
      </c>
      <c r="B21" s="150">
        <v>33483.85</v>
      </c>
      <c r="C21" s="150">
        <v>45675.59</v>
      </c>
      <c r="D21" s="151">
        <f t="shared" si="0"/>
        <v>36.410807000987042</v>
      </c>
      <c r="E21" s="151">
        <f t="shared" si="1"/>
        <v>26.348282034583733</v>
      </c>
      <c r="F21" s="151">
        <f t="shared" si="1"/>
        <v>5.7117872270881112</v>
      </c>
    </row>
    <row r="22" spans="1:6" ht="15" customHeight="1" thickBot="1">
      <c r="A22" s="239" t="s">
        <v>268</v>
      </c>
      <c r="B22" s="169">
        <v>1426</v>
      </c>
      <c r="C22" s="169">
        <v>75203.209999999992</v>
      </c>
      <c r="D22" s="151">
        <f t="shared" si="0"/>
        <v>5173.7173913043471</v>
      </c>
      <c r="E22" s="240">
        <f t="shared" si="1"/>
        <v>1.122112605967247</v>
      </c>
      <c r="F22" s="240">
        <f t="shared" si="1"/>
        <v>9.4042514681041851</v>
      </c>
    </row>
    <row r="23" spans="1:6" ht="15" thickBot="1">
      <c r="A23" s="366" t="s">
        <v>9</v>
      </c>
      <c r="B23" s="391">
        <f>SUM(B11:B22)</f>
        <v>127081.72</v>
      </c>
      <c r="C23" s="391">
        <f>SUM(C11:C22)</f>
        <v>799672.46999999986</v>
      </c>
      <c r="D23" s="395">
        <f>(C23/B23-1)*100</f>
        <v>529.25845668440741</v>
      </c>
      <c r="E23" s="395">
        <f>SUM(E11:E22)</f>
        <v>100</v>
      </c>
      <c r="F23" s="376">
        <f>SUM(F11:F22)</f>
        <v>100</v>
      </c>
    </row>
    <row r="24" spans="1:6">
      <c r="C24" s="501"/>
    </row>
    <row r="26" spans="1:6">
      <c r="C26" s="501">
        <f>C23/1000000</f>
        <v>0.79967246999999986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B11" sqref="B11:C22"/>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26" t="s">
        <v>197</v>
      </c>
      <c r="B2" s="526"/>
      <c r="C2" s="526"/>
      <c r="D2" s="526"/>
      <c r="E2" s="526"/>
      <c r="F2" s="52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23" t="s">
        <v>198</v>
      </c>
      <c r="B3" s="523"/>
      <c r="C3" s="523"/>
      <c r="D3" s="523"/>
      <c r="E3" s="523"/>
      <c r="F3" s="52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2"/>
      <c r="B5" s="310"/>
      <c r="C5" s="341"/>
      <c r="D5" s="322" t="s">
        <v>50</v>
      </c>
      <c r="E5" s="528" t="s">
        <v>12</v>
      </c>
      <c r="F5" s="529"/>
    </row>
    <row r="6" spans="1:47" ht="12" customHeight="1">
      <c r="A6" s="320" t="s">
        <v>272</v>
      </c>
      <c r="B6" s="532" t="s">
        <v>263</v>
      </c>
      <c r="C6" s="533"/>
      <c r="D6" s="322" t="s">
        <v>14</v>
      </c>
      <c r="E6" s="528" t="s">
        <v>14</v>
      </c>
      <c r="F6" s="529"/>
    </row>
    <row r="7" spans="1:47" ht="12" customHeight="1">
      <c r="A7" s="373" t="s">
        <v>35</v>
      </c>
      <c r="B7" s="534" t="s">
        <v>264</v>
      </c>
      <c r="C7" s="535"/>
      <c r="D7" s="313" t="s">
        <v>51</v>
      </c>
      <c r="E7" s="524" t="s">
        <v>18</v>
      </c>
      <c r="F7" s="525"/>
    </row>
    <row r="8" spans="1:47" ht="12" customHeight="1">
      <c r="A8" s="313"/>
      <c r="B8" s="310"/>
      <c r="C8" s="341"/>
      <c r="D8" s="313" t="s">
        <v>19</v>
      </c>
      <c r="E8" s="524" t="s">
        <v>19</v>
      </c>
      <c r="F8" s="525"/>
    </row>
    <row r="9" spans="1:47" ht="12.75" thickBot="1">
      <c r="A9" s="65" t="str">
        <f>' F4'!A10</f>
        <v>Janar - Maj / January - May</v>
      </c>
      <c r="B9" s="66">
        <v>2020</v>
      </c>
      <c r="C9" s="225">
        <v>2021</v>
      </c>
      <c r="D9" s="66" t="s">
        <v>486</v>
      </c>
      <c r="E9" s="66">
        <v>2020</v>
      </c>
      <c r="F9" s="225">
        <v>2021</v>
      </c>
    </row>
    <row r="10" spans="1:47" ht="15.75" thickBot="1">
      <c r="A10" s="520" t="s">
        <v>338</v>
      </c>
      <c r="B10" s="520"/>
      <c r="C10" s="520"/>
      <c r="D10" s="520"/>
      <c r="E10" s="520"/>
      <c r="F10" s="520"/>
    </row>
    <row r="11" spans="1:47" ht="15" customHeight="1">
      <c r="A11" s="180" t="s">
        <v>324</v>
      </c>
      <c r="B11" s="150">
        <v>129510</v>
      </c>
      <c r="C11" s="150">
        <v>97286</v>
      </c>
      <c r="D11" s="151">
        <f>(C11/B11-1)*100</f>
        <v>-24.881476333873831</v>
      </c>
      <c r="E11" s="151">
        <f>B11/B$23*100</f>
        <v>1.6666105363836943</v>
      </c>
      <c r="F11" s="151">
        <f>C11/C$23*100</f>
        <v>1.2629349136070345</v>
      </c>
    </row>
    <row r="12" spans="1:47" ht="15">
      <c r="A12" s="181" t="s">
        <v>42</v>
      </c>
      <c r="B12" s="150">
        <v>1493663.7900000003</v>
      </c>
      <c r="C12" s="150">
        <v>1081574.6400000001</v>
      </c>
      <c r="D12" s="151">
        <f>(C12/B12-1)*100</f>
        <v>-27.589150433913922</v>
      </c>
      <c r="E12" s="151">
        <f>B12/B$23*100</f>
        <v>19.221340516012681</v>
      </c>
      <c r="F12" s="151">
        <f>C12/C$23*100</f>
        <v>14.040646902205451</v>
      </c>
    </row>
    <row r="13" spans="1:47" ht="15">
      <c r="A13" s="181" t="s">
        <v>321</v>
      </c>
      <c r="B13" s="150">
        <v>395481.56</v>
      </c>
      <c r="C13" s="150">
        <v>395165.58999999997</v>
      </c>
      <c r="D13" s="151">
        <f t="shared" ref="D13:D22" si="0">(C13/B13-1)*100</f>
        <v>-7.9895001931329368E-2</v>
      </c>
      <c r="E13" s="151">
        <f t="shared" ref="E13:F22" si="1">B13/B$23*100</f>
        <v>5.089288354887346</v>
      </c>
      <c r="F13" s="151">
        <f t="shared" si="1"/>
        <v>5.1299099589573283</v>
      </c>
    </row>
    <row r="14" spans="1:47" ht="15">
      <c r="A14" s="181" t="s">
        <v>265</v>
      </c>
      <c r="B14" s="150">
        <v>1882759.71</v>
      </c>
      <c r="C14" s="150">
        <v>2005957.7000000002</v>
      </c>
      <c r="D14" s="151">
        <f t="shared" si="0"/>
        <v>6.5434791994778863</v>
      </c>
      <c r="E14" s="151">
        <f t="shared" si="1"/>
        <v>24.228454715193489</v>
      </c>
      <c r="F14" s="151">
        <f t="shared" si="1"/>
        <v>26.040684317875808</v>
      </c>
    </row>
    <row r="15" spans="1:47" ht="15">
      <c r="A15" s="182" t="s">
        <v>34</v>
      </c>
      <c r="B15" s="150">
        <v>0</v>
      </c>
      <c r="C15" s="150">
        <v>0</v>
      </c>
      <c r="D15" s="151" t="e">
        <f t="shared" si="0"/>
        <v>#DIV/0!</v>
      </c>
      <c r="E15" s="151">
        <f t="shared" si="1"/>
        <v>0</v>
      </c>
      <c r="F15" s="151">
        <f t="shared" si="1"/>
        <v>0</v>
      </c>
    </row>
    <row r="16" spans="1:47" ht="15">
      <c r="A16" s="181" t="s">
        <v>273</v>
      </c>
      <c r="B16" s="150">
        <v>392083.95840000157</v>
      </c>
      <c r="C16" s="150">
        <v>352638.39840000001</v>
      </c>
      <c r="D16" s="151">
        <f t="shared" si="0"/>
        <v>-10.060488105907018</v>
      </c>
      <c r="E16" s="151">
        <f t="shared" si="1"/>
        <v>5.0455660274609588</v>
      </c>
      <c r="F16" s="151">
        <f t="shared" si="1"/>
        <v>4.5778359190204858</v>
      </c>
    </row>
    <row r="17" spans="1:6" ht="15">
      <c r="A17" s="181" t="s">
        <v>318</v>
      </c>
      <c r="B17" s="150">
        <v>380304.31</v>
      </c>
      <c r="C17" s="150">
        <v>286960.13</v>
      </c>
      <c r="D17" s="151">
        <f t="shared" si="0"/>
        <v>-24.544602189756937</v>
      </c>
      <c r="E17" s="151">
        <f t="shared" si="1"/>
        <v>4.8939786122934965</v>
      </c>
      <c r="F17" s="151">
        <f t="shared" si="1"/>
        <v>3.7252222004215749</v>
      </c>
    </row>
    <row r="18" spans="1:6" ht="15">
      <c r="A18" s="181" t="s">
        <v>310</v>
      </c>
      <c r="B18" s="150">
        <v>1127365.8700000001</v>
      </c>
      <c r="C18" s="150">
        <v>1116418.6600000001</v>
      </c>
      <c r="D18" s="151">
        <f t="shared" si="0"/>
        <v>-0.97104323372854129</v>
      </c>
      <c r="E18" s="151">
        <f t="shared" si="1"/>
        <v>14.507604334038843</v>
      </c>
      <c r="F18" s="151">
        <f t="shared" si="1"/>
        <v>14.492980530768879</v>
      </c>
    </row>
    <row r="19" spans="1:6" ht="15">
      <c r="A19" s="181" t="s">
        <v>274</v>
      </c>
      <c r="B19" s="150">
        <v>624910.25</v>
      </c>
      <c r="C19" s="150">
        <v>1171491.74</v>
      </c>
      <c r="D19" s="151">
        <f t="shared" si="0"/>
        <v>87.465598459938846</v>
      </c>
      <c r="E19" s="151">
        <f t="shared" si="1"/>
        <v>8.0417111184014249</v>
      </c>
      <c r="F19" s="151">
        <f t="shared" si="1"/>
        <v>15.207921175176843</v>
      </c>
    </row>
    <row r="20" spans="1:6" ht="15">
      <c r="A20" s="181" t="s">
        <v>266</v>
      </c>
      <c r="B20" s="150">
        <v>62528.520000000004</v>
      </c>
      <c r="C20" s="150">
        <v>45350.15</v>
      </c>
      <c r="D20" s="151">
        <f t="shared" si="0"/>
        <v>-27.472855586538756</v>
      </c>
      <c r="E20" s="151">
        <f t="shared" si="1"/>
        <v>0.80465361946165204</v>
      </c>
      <c r="F20" s="151">
        <f t="shared" si="1"/>
        <v>0.58872075912583566</v>
      </c>
    </row>
    <row r="21" spans="1:6" ht="15">
      <c r="A21" s="181" t="s">
        <v>267</v>
      </c>
      <c r="B21" s="150">
        <v>847134.91999997688</v>
      </c>
      <c r="C21" s="150">
        <v>820012.1599999899</v>
      </c>
      <c r="D21" s="151">
        <f t="shared" si="0"/>
        <v>-3.2017048712839835</v>
      </c>
      <c r="E21" s="151">
        <f t="shared" si="1"/>
        <v>10.901428333028489</v>
      </c>
      <c r="F21" s="151">
        <f t="shared" si="1"/>
        <v>10.645128656192101</v>
      </c>
    </row>
    <row r="22" spans="1:6" ht="15.75" thickBot="1">
      <c r="A22" s="239" t="s">
        <v>268</v>
      </c>
      <c r="B22" s="238">
        <v>435118.82</v>
      </c>
      <c r="C22" s="238">
        <v>330312.98</v>
      </c>
      <c r="D22" s="240">
        <f t="shared" si="0"/>
        <v>-24.086717278742398</v>
      </c>
      <c r="E22" s="240">
        <f t="shared" si="1"/>
        <v>5.5993638328379287</v>
      </c>
      <c r="F22" s="240">
        <f t="shared" si="1"/>
        <v>4.2880146666486656</v>
      </c>
    </row>
    <row r="23" spans="1:6" ht="14.25" customHeight="1" thickBot="1">
      <c r="A23" s="366" t="s">
        <v>9</v>
      </c>
      <c r="B23" s="391">
        <f>SUM(B11:B22)</f>
        <v>7770861.7083999785</v>
      </c>
      <c r="C23" s="391">
        <f>SUM(C11:C22)</f>
        <v>7703168.1483999901</v>
      </c>
      <c r="D23" s="395">
        <f>(C23/B23-1)*100</f>
        <v>-0.87112037944021559</v>
      </c>
      <c r="E23" s="395">
        <f>SUM(E11:E22)</f>
        <v>99.999999999999986</v>
      </c>
      <c r="F23" s="376">
        <f>SUM(F11:F22)</f>
        <v>100.00000000000001</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H23"/>
  <sheetViews>
    <sheetView zoomScaleNormal="100" workbookViewId="0">
      <selection activeCell="F27" sqref="F27"/>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7" width="12.85546875" style="111" bestFit="1" customWidth="1"/>
    <col min="8" max="16384" width="9.140625" style="111"/>
  </cols>
  <sheetData>
    <row r="2" spans="1:8" ht="15.75" customHeight="1">
      <c r="A2" s="526" t="s">
        <v>199</v>
      </c>
      <c r="B2" s="526"/>
      <c r="C2" s="526"/>
      <c r="D2" s="526"/>
      <c r="E2" s="526"/>
      <c r="F2" s="526"/>
    </row>
    <row r="3" spans="1:8" ht="15.75">
      <c r="A3" s="523" t="s">
        <v>151</v>
      </c>
      <c r="B3" s="523"/>
      <c r="C3" s="523"/>
      <c r="D3" s="523"/>
      <c r="E3" s="523"/>
      <c r="F3" s="523"/>
    </row>
    <row r="5" spans="1:8">
      <c r="A5" s="322"/>
      <c r="B5" s="310"/>
      <c r="C5" s="341"/>
      <c r="D5" s="322" t="s">
        <v>50</v>
      </c>
      <c r="E5" s="528" t="s">
        <v>12</v>
      </c>
      <c r="F5" s="529"/>
    </row>
    <row r="6" spans="1:8" ht="14.25">
      <c r="A6" s="320" t="s">
        <v>272</v>
      </c>
      <c r="B6" s="532" t="s">
        <v>263</v>
      </c>
      <c r="C6" s="533"/>
      <c r="D6" s="322" t="s">
        <v>14</v>
      </c>
      <c r="E6" s="528" t="s">
        <v>14</v>
      </c>
      <c r="F6" s="529"/>
    </row>
    <row r="7" spans="1:8" ht="15">
      <c r="A7" s="373" t="s">
        <v>35</v>
      </c>
      <c r="B7" s="534" t="s">
        <v>264</v>
      </c>
      <c r="C7" s="535"/>
      <c r="D7" s="313" t="s">
        <v>51</v>
      </c>
      <c r="E7" s="524" t="s">
        <v>18</v>
      </c>
      <c r="F7" s="525"/>
    </row>
    <row r="8" spans="1:8">
      <c r="A8" s="313"/>
      <c r="B8" s="310"/>
      <c r="C8" s="341"/>
      <c r="D8" s="313" t="s">
        <v>19</v>
      </c>
      <c r="E8" s="524" t="s">
        <v>19</v>
      </c>
      <c r="F8" s="525"/>
    </row>
    <row r="9" spans="1:8" ht="13.5" thickBot="1">
      <c r="A9" s="65" t="str">
        <f>' F4'!A10</f>
        <v>Janar - Maj / January - May</v>
      </c>
      <c r="B9" s="66">
        <v>2020</v>
      </c>
      <c r="C9" s="225">
        <v>2021</v>
      </c>
      <c r="D9" s="66" t="s">
        <v>486</v>
      </c>
      <c r="E9" s="66">
        <v>2020</v>
      </c>
      <c r="F9" s="225">
        <v>2021</v>
      </c>
    </row>
    <row r="10" spans="1:8" ht="15.75" thickBot="1">
      <c r="A10" s="520" t="s">
        <v>350</v>
      </c>
      <c r="B10" s="520"/>
      <c r="C10" s="520"/>
      <c r="D10" s="520"/>
      <c r="E10" s="520"/>
      <c r="F10" s="520"/>
    </row>
    <row r="11" spans="1:8" ht="15">
      <c r="A11" s="180" t="s">
        <v>324</v>
      </c>
      <c r="B11" s="150">
        <v>2124.2200000000003</v>
      </c>
      <c r="C11" s="150">
        <v>7453.48</v>
      </c>
      <c r="D11" s="151">
        <f>(C11/B11-1)*100</f>
        <v>250.88079389140478</v>
      </c>
      <c r="E11" s="151">
        <f>B11/B$23*100</f>
        <v>5.8251724419363E-2</v>
      </c>
      <c r="F11" s="449">
        <f>C11/C$23*100</f>
        <v>0.17058349093877337</v>
      </c>
      <c r="G11" s="260"/>
      <c r="H11" s="497"/>
    </row>
    <row r="12" spans="1:8" ht="15">
      <c r="A12" s="181" t="s">
        <v>42</v>
      </c>
      <c r="B12" s="150">
        <v>822167.57</v>
      </c>
      <c r="C12" s="159">
        <v>547208.49</v>
      </c>
      <c r="D12" s="151">
        <f>(C12/B12-1)*100</f>
        <v>-33.443192122014729</v>
      </c>
      <c r="E12" s="151">
        <f>B12/B$23*100</f>
        <v>22.546006870369986</v>
      </c>
      <c r="F12" s="151">
        <f>C12/C$23*100</f>
        <v>12.523644592262254</v>
      </c>
      <c r="G12" s="260"/>
      <c r="H12" s="497"/>
    </row>
    <row r="13" spans="1:8" ht="15">
      <c r="A13" s="181" t="s">
        <v>321</v>
      </c>
      <c r="B13" s="150">
        <v>7853.76</v>
      </c>
      <c r="C13" s="150">
        <v>48679.8</v>
      </c>
      <c r="D13" s="151">
        <f t="shared" ref="D13:D22" si="0">(C13/B13-1)*100</f>
        <v>519.82795501772398</v>
      </c>
      <c r="E13" s="151">
        <f t="shared" ref="E13:F22" si="1">B13/B$23*100</f>
        <v>0.21537084820584326</v>
      </c>
      <c r="F13" s="151">
        <f t="shared" si="1"/>
        <v>1.1141064606333284</v>
      </c>
      <c r="G13" s="260"/>
      <c r="H13" s="497"/>
    </row>
    <row r="14" spans="1:8" ht="15">
      <c r="A14" s="181" t="s">
        <v>265</v>
      </c>
      <c r="B14" s="150">
        <v>853488.21999999986</v>
      </c>
      <c r="C14" s="150">
        <v>1265854.8700000001</v>
      </c>
      <c r="D14" s="151">
        <f t="shared" si="0"/>
        <v>48.315447165750022</v>
      </c>
      <c r="E14" s="151">
        <f t="shared" si="1"/>
        <v>23.404901840022525</v>
      </c>
      <c r="F14" s="151">
        <f t="shared" si="1"/>
        <v>28.970889134531408</v>
      </c>
      <c r="G14" s="260"/>
      <c r="H14" s="497"/>
    </row>
    <row r="15" spans="1:8" ht="15">
      <c r="A15" s="182" t="s">
        <v>34</v>
      </c>
      <c r="B15" s="150">
        <v>10421.58</v>
      </c>
      <c r="C15" s="150">
        <v>1747.54</v>
      </c>
      <c r="D15" s="151">
        <f t="shared" si="0"/>
        <v>-83.231525354120976</v>
      </c>
      <c r="E15" s="151">
        <f t="shared" si="1"/>
        <v>0.28578725658093085</v>
      </c>
      <c r="F15" s="151">
        <f t="shared" si="1"/>
        <v>3.9994938438842532E-2</v>
      </c>
      <c r="G15" s="260"/>
      <c r="H15" s="497"/>
    </row>
    <row r="16" spans="1:8" ht="15">
      <c r="A16" s="181" t="s">
        <v>273</v>
      </c>
      <c r="B16" s="150">
        <v>234115.61999999985</v>
      </c>
      <c r="C16" s="150">
        <v>195879.91000000009</v>
      </c>
      <c r="D16" s="151">
        <f t="shared" si="0"/>
        <v>-16.331977336668004</v>
      </c>
      <c r="E16" s="151">
        <f t="shared" si="1"/>
        <v>6.4200688151454646</v>
      </c>
      <c r="F16" s="151">
        <f t="shared" si="1"/>
        <v>4.4829903417695842</v>
      </c>
      <c r="G16" s="260"/>
      <c r="H16" s="497"/>
    </row>
    <row r="17" spans="1:8" s="63" customFormat="1" ht="15">
      <c r="A17" s="181" t="s">
        <v>318</v>
      </c>
      <c r="B17" s="150">
        <v>251135.04</v>
      </c>
      <c r="C17" s="150">
        <v>240109.36</v>
      </c>
      <c r="D17" s="151">
        <f t="shared" si="0"/>
        <v>-4.3903391577694739</v>
      </c>
      <c r="E17" s="151">
        <f t="shared" si="1"/>
        <v>6.8867862754920406</v>
      </c>
      <c r="F17" s="151">
        <f t="shared" si="1"/>
        <v>5.4952442128877612</v>
      </c>
      <c r="G17" s="68"/>
      <c r="H17" s="497"/>
    </row>
    <row r="18" spans="1:8" ht="15">
      <c r="A18" s="181" t="s">
        <v>310</v>
      </c>
      <c r="B18" s="150">
        <v>388783</v>
      </c>
      <c r="C18" s="150">
        <v>533525</v>
      </c>
      <c r="D18" s="151">
        <f t="shared" si="0"/>
        <v>37.229508491883642</v>
      </c>
      <c r="E18" s="151">
        <f t="shared" si="1"/>
        <v>10.661456993594451</v>
      </c>
      <c r="F18" s="151">
        <f t="shared" si="1"/>
        <v>12.210478461484978</v>
      </c>
      <c r="G18" s="260"/>
      <c r="H18" s="497"/>
    </row>
    <row r="19" spans="1:8" ht="15">
      <c r="A19" s="181" t="s">
        <v>274</v>
      </c>
      <c r="B19" s="150">
        <v>479266.63</v>
      </c>
      <c r="C19" s="150">
        <v>698582.55999999982</v>
      </c>
      <c r="D19" s="151">
        <f t="shared" si="0"/>
        <v>45.76073447884319</v>
      </c>
      <c r="E19" s="151">
        <f t="shared" si="1"/>
        <v>13.1427571787088</v>
      </c>
      <c r="F19" s="151">
        <f t="shared" si="1"/>
        <v>15.988055484652145</v>
      </c>
      <c r="G19" s="260"/>
      <c r="H19" s="497"/>
    </row>
    <row r="20" spans="1:8" ht="15">
      <c r="A20" s="181" t="s">
        <v>266</v>
      </c>
      <c r="B20" s="150">
        <v>7059</v>
      </c>
      <c r="C20" s="150">
        <v>7961.1500000000005</v>
      </c>
      <c r="D20" s="151">
        <f t="shared" si="0"/>
        <v>12.780138829862597</v>
      </c>
      <c r="E20" s="151">
        <f t="shared" si="1"/>
        <v>0.19357642931348137</v>
      </c>
      <c r="F20" s="151">
        <f t="shared" si="1"/>
        <v>0.18220224095150397</v>
      </c>
      <c r="G20" s="260"/>
      <c r="H20" s="497"/>
    </row>
    <row r="21" spans="1:8" ht="15">
      <c r="A21" s="181" t="s">
        <v>267</v>
      </c>
      <c r="B21" s="150">
        <v>412063.66000000009</v>
      </c>
      <c r="C21" s="150">
        <v>595821.33999999973</v>
      </c>
      <c r="D21" s="151">
        <f t="shared" si="0"/>
        <v>44.594488142924234</v>
      </c>
      <c r="E21" s="151">
        <f t="shared" si="1"/>
        <v>11.299874196436384</v>
      </c>
      <c r="F21" s="151">
        <f t="shared" si="1"/>
        <v>13.636218806922104</v>
      </c>
      <c r="G21" s="260"/>
      <c r="H21" s="497"/>
    </row>
    <row r="22" spans="1:8" ht="15.75" thickBot="1">
      <c r="A22" s="239" t="s">
        <v>268</v>
      </c>
      <c r="B22" s="238">
        <v>178143.35999999999</v>
      </c>
      <c r="C22" s="238">
        <v>226579.4</v>
      </c>
      <c r="D22" s="240">
        <f t="shared" si="0"/>
        <v>27.189360299480157</v>
      </c>
      <c r="E22" s="240">
        <f t="shared" si="1"/>
        <v>4.8851615717107322</v>
      </c>
      <c r="F22" s="240">
        <f t="shared" si="1"/>
        <v>5.1855918345273224</v>
      </c>
      <c r="G22" s="260"/>
      <c r="H22" s="497"/>
    </row>
    <row r="23" spans="1:8" ht="15" thickBot="1">
      <c r="A23" s="366" t="s">
        <v>9</v>
      </c>
      <c r="B23" s="391">
        <f>SUM(B11:B22)</f>
        <v>3646621.6599999997</v>
      </c>
      <c r="C23" s="391">
        <f>SUM(C11:C22)</f>
        <v>4369402.8999999994</v>
      </c>
      <c r="D23" s="395">
        <f>(C23/B23-1)*100</f>
        <v>19.820571131034193</v>
      </c>
      <c r="E23" s="395">
        <f>SUM(E11:E22)</f>
        <v>100.00000000000003</v>
      </c>
      <c r="F23" s="376">
        <f>SUM(F11:F22)</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11" sqref="A11:D11"/>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110</v>
      </c>
      <c r="B2" s="53"/>
      <c r="C2" s="54"/>
      <c r="D2" s="53"/>
      <c r="E2" s="51"/>
    </row>
    <row r="3" spans="1:5" ht="14.25" customHeight="1">
      <c r="A3" s="53"/>
      <c r="B3" s="508"/>
      <c r="C3" s="508"/>
      <c r="D3" s="53"/>
      <c r="E3" s="53"/>
    </row>
    <row r="4" spans="1:5" ht="18.75" customHeight="1">
      <c r="A4" s="564" t="s">
        <v>141</v>
      </c>
      <c r="B4" s="564"/>
      <c r="C4" s="564"/>
      <c r="D4" s="48"/>
      <c r="E4" s="174"/>
    </row>
    <row r="5" spans="1:5" ht="78.75" customHeight="1">
      <c r="A5" s="506" t="s">
        <v>326</v>
      </c>
      <c r="B5" s="506"/>
      <c r="C5" s="506"/>
      <c r="D5" s="506"/>
      <c r="E5" s="506"/>
    </row>
    <row r="6" spans="1:5" s="57" customFormat="1" ht="45.75" customHeight="1">
      <c r="A6" s="506" t="s">
        <v>456</v>
      </c>
      <c r="B6" s="506"/>
      <c r="C6" s="506"/>
      <c r="D6" s="506"/>
      <c r="E6" s="272"/>
    </row>
    <row r="7" spans="1:5" s="57" customFormat="1" ht="72.75" customHeight="1">
      <c r="A7" s="562" t="s">
        <v>469</v>
      </c>
      <c r="B7" s="562"/>
      <c r="C7" s="562"/>
      <c r="D7" s="562"/>
      <c r="E7" s="475"/>
    </row>
    <row r="8" spans="1:5" s="57" customFormat="1" ht="31.5" customHeight="1">
      <c r="A8" s="177" t="s">
        <v>5</v>
      </c>
      <c r="B8" s="178"/>
      <c r="C8" s="178"/>
      <c r="D8" s="178"/>
      <c r="E8" s="178"/>
    </row>
    <row r="9" spans="1:5" s="57" customFormat="1" ht="13.5" customHeight="1">
      <c r="A9" s="565" t="s">
        <v>112</v>
      </c>
      <c r="B9" s="565"/>
      <c r="C9" s="565"/>
      <c r="D9" s="565"/>
      <c r="E9" s="565"/>
    </row>
    <row r="10" spans="1:5" s="57" customFormat="1" ht="66" customHeight="1">
      <c r="A10" s="506" t="s">
        <v>447</v>
      </c>
      <c r="B10" s="506"/>
      <c r="C10" s="506"/>
      <c r="D10" s="506"/>
      <c r="E10" s="506"/>
    </row>
    <row r="11" spans="1:5" ht="50.25" customHeight="1">
      <c r="A11" s="563" t="s">
        <v>457</v>
      </c>
      <c r="B11" s="563"/>
      <c r="C11" s="563"/>
      <c r="D11" s="563"/>
      <c r="E11" s="57"/>
    </row>
    <row r="12" spans="1:5" ht="48" customHeight="1">
      <c r="A12" s="562" t="s">
        <v>468</v>
      </c>
      <c r="B12" s="562"/>
      <c r="C12" s="562"/>
      <c r="D12" s="562"/>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26" t="s">
        <v>209</v>
      </c>
      <c r="B2" s="526"/>
      <c r="C2" s="526"/>
      <c r="D2" s="526"/>
    </row>
    <row r="3" spans="1:8" ht="15.75">
      <c r="A3" s="566" t="s">
        <v>210</v>
      </c>
      <c r="B3" s="566"/>
      <c r="C3" s="566"/>
      <c r="D3" s="566"/>
    </row>
    <row r="5" spans="1:8">
      <c r="A5" s="303"/>
      <c r="B5" s="567"/>
      <c r="C5" s="568"/>
      <c r="D5" s="303" t="s">
        <v>50</v>
      </c>
    </row>
    <row r="6" spans="1:8" ht="14.25">
      <c r="A6" s="306" t="s">
        <v>13</v>
      </c>
      <c r="B6" s="567" t="s">
        <v>263</v>
      </c>
      <c r="C6" s="568"/>
      <c r="D6" s="303" t="s">
        <v>14</v>
      </c>
    </row>
    <row r="7" spans="1:8" ht="15">
      <c r="A7" s="307" t="s">
        <v>16</v>
      </c>
      <c r="B7" s="569" t="s">
        <v>264</v>
      </c>
      <c r="C7" s="570"/>
      <c r="D7" s="308" t="s">
        <v>51</v>
      </c>
    </row>
    <row r="8" spans="1:8">
      <c r="A8" s="308"/>
      <c r="B8" s="398"/>
      <c r="C8" s="399"/>
      <c r="D8" s="308" t="s">
        <v>19</v>
      </c>
    </row>
    <row r="9" spans="1:8" ht="13.5" thickBot="1">
      <c r="A9" s="65" t="str">
        <f>' F4'!A10</f>
        <v>Janar - Maj / January - May</v>
      </c>
      <c r="B9" s="66">
        <v>2018</v>
      </c>
      <c r="C9" s="66">
        <v>2019</v>
      </c>
      <c r="D9" s="66" t="s">
        <v>385</v>
      </c>
    </row>
    <row r="10" spans="1:8" ht="15.75" thickBot="1">
      <c r="A10" s="520" t="s">
        <v>352</v>
      </c>
      <c r="B10" s="520"/>
      <c r="C10" s="520"/>
      <c r="D10" s="520"/>
    </row>
    <row r="11" spans="1:8" ht="15">
      <c r="A11" s="69" t="s">
        <v>238</v>
      </c>
      <c r="B11" s="162">
        <f>' F4'!B18/' F4'!B38</f>
        <v>2716.8998947368418</v>
      </c>
      <c r="C11" s="162">
        <f>' F4'!C18/' F4'!C38</f>
        <v>2971.886168831169</v>
      </c>
      <c r="D11" s="163">
        <f>(C11/B11-1)*100</f>
        <v>9.3851920929543411</v>
      </c>
      <c r="G11" s="260"/>
      <c r="H11" s="260"/>
    </row>
    <row r="12" spans="1:8" ht="15">
      <c r="A12" s="160" t="s">
        <v>211</v>
      </c>
      <c r="B12" s="91">
        <f>' F4'!B19/' F4'!B39</f>
        <v>356.87533047685429</v>
      </c>
      <c r="C12" s="91">
        <f>' F4'!C19/' F4'!C39</f>
        <v>385.87167789768381</v>
      </c>
      <c r="D12" s="164">
        <f>(C12/B12-1)*100</f>
        <v>8.1250635570928367</v>
      </c>
      <c r="G12" s="260"/>
      <c r="H12" s="260"/>
    </row>
    <row r="13" spans="1:8" ht="15">
      <c r="A13" s="314" t="s">
        <v>9</v>
      </c>
      <c r="B13" s="400">
        <f>' F4'!B21/' F4'!B41</f>
        <v>361.46277822110358</v>
      </c>
      <c r="C13" s="400">
        <f>' F4'!C21/' F4'!C41</f>
        <v>392.33765883002383</v>
      </c>
      <c r="D13" s="401">
        <f>(C13/B13-1)*100</f>
        <v>8.5416486756582088</v>
      </c>
    </row>
    <row r="17" spans="1:7" ht="15.75">
      <c r="A17" s="526" t="s">
        <v>212</v>
      </c>
      <c r="B17" s="526"/>
      <c r="C17" s="526"/>
      <c r="D17" s="526"/>
    </row>
    <row r="18" spans="1:7" ht="15.75">
      <c r="A18" s="566" t="s">
        <v>213</v>
      </c>
      <c r="B18" s="566"/>
      <c r="C18" s="566"/>
      <c r="D18" s="566"/>
    </row>
    <row r="20" spans="1:7">
      <c r="A20" s="322"/>
      <c r="B20" s="532"/>
      <c r="C20" s="533"/>
      <c r="D20" s="322" t="s">
        <v>50</v>
      </c>
    </row>
    <row r="21" spans="1:7" ht="14.25">
      <c r="A21" s="320" t="s">
        <v>10</v>
      </c>
      <c r="B21" s="532" t="s">
        <v>263</v>
      </c>
      <c r="C21" s="533"/>
      <c r="D21" s="322" t="s">
        <v>14</v>
      </c>
    </row>
    <row r="22" spans="1:7" ht="15">
      <c r="A22" s="373" t="s">
        <v>180</v>
      </c>
      <c r="B22" s="534" t="s">
        <v>264</v>
      </c>
      <c r="C22" s="535"/>
      <c r="D22" s="313" t="s">
        <v>51</v>
      </c>
    </row>
    <row r="23" spans="1:7">
      <c r="A23" s="313"/>
      <c r="B23" s="310"/>
      <c r="C23" s="341"/>
      <c r="D23" s="313" t="s">
        <v>19</v>
      </c>
    </row>
    <row r="24" spans="1:7" ht="18.75" customHeight="1" thickBot="1">
      <c r="A24" s="65" t="str">
        <f>' F4'!A10</f>
        <v>Janar - Maj / January - May</v>
      </c>
      <c r="B24" s="66">
        <v>2018</v>
      </c>
      <c r="C24" s="66">
        <v>2019</v>
      </c>
      <c r="D24" s="66" t="s">
        <v>385</v>
      </c>
    </row>
    <row r="25" spans="1:7" ht="15.75" thickBot="1">
      <c r="A25" s="520" t="s">
        <v>352</v>
      </c>
      <c r="B25" s="520"/>
      <c r="C25" s="520"/>
      <c r="D25" s="520"/>
    </row>
    <row r="26" spans="1:7" ht="26.25">
      <c r="A26" s="161" t="s">
        <v>325</v>
      </c>
      <c r="B26" s="150">
        <f>' F30'!B23/'F14'!B28</f>
        <v>92.31018782908059</v>
      </c>
      <c r="C26" s="150">
        <f>' F30'!C23/'F14'!C28</f>
        <v>89.300882911974483</v>
      </c>
      <c r="D26" s="163">
        <f t="shared" ref="D26:D31" si="0">(C26/B26-1)*100</f>
        <v>-3.2599921935789644</v>
      </c>
    </row>
    <row r="27" spans="1:7" ht="15">
      <c r="A27" s="161" t="s">
        <v>204</v>
      </c>
      <c r="B27" s="150">
        <f>'F20'!B24/'F11'!C13+'F11'!C17+'F11'!C20</f>
        <v>15900.074351097179</v>
      </c>
      <c r="C27" s="150">
        <f>'F20'!C24/'F11'!D13+'F11'!D17+'F11'!D20</f>
        <v>19066.018905723908</v>
      </c>
      <c r="D27" s="278">
        <f t="shared" si="0"/>
        <v>19.911507862906717</v>
      </c>
      <c r="F27" s="259"/>
      <c r="G27" s="259"/>
    </row>
    <row r="28" spans="1:7" ht="27">
      <c r="A28" s="261" t="s">
        <v>214</v>
      </c>
      <c r="B28" s="150">
        <f>'F13'!B21/'F11'!C26</f>
        <v>0</v>
      </c>
      <c r="C28" s="150">
        <f>'F13'!C21/'F11'!D26</f>
        <v>157.85</v>
      </c>
      <c r="D28" s="278" t="e">
        <f t="shared" si="0"/>
        <v>#DIV/0!</v>
      </c>
    </row>
    <row r="29" spans="1:7" ht="15">
      <c r="A29" s="161" t="s">
        <v>205</v>
      </c>
      <c r="B29" s="150">
        <f>'F13'!B23/'F11'!C28</f>
        <v>20811.550000000003</v>
      </c>
      <c r="C29" s="150">
        <f>'F13'!C23/'F11'!D28</f>
        <v>8288.2006060606054</v>
      </c>
      <c r="D29" s="262">
        <f t="shared" si="0"/>
        <v>-60.174996066796552</v>
      </c>
    </row>
    <row r="30" spans="1:7" ht="15">
      <c r="A30" s="161" t="s">
        <v>239</v>
      </c>
      <c r="B30" s="150">
        <f>'F13'!B19/'F11'!C19+'F11'!C18</f>
        <v>7115.0955555555565</v>
      </c>
      <c r="C30" s="150">
        <f>'F13'!C19/'F11'!D19+'F11'!D18</f>
        <v>29704.498888888887</v>
      </c>
      <c r="D30" s="164">
        <f t="shared" si="0"/>
        <v>317.48559322854408</v>
      </c>
    </row>
    <row r="31" spans="1:7" ht="15">
      <c r="A31" s="314" t="s">
        <v>9</v>
      </c>
      <c r="B31" s="400">
        <f>'F13'!B25/'F11'!C29</f>
        <v>356.87533047685429</v>
      </c>
      <c r="C31" s="400">
        <f>'F13'!C25/'F11'!D29</f>
        <v>315.2804109087358</v>
      </c>
      <c r="D31" s="401">
        <f t="shared" si="0"/>
        <v>-11.655308175137701</v>
      </c>
    </row>
    <row r="33" spans="1:4" ht="15.75">
      <c r="A33" s="526" t="s">
        <v>215</v>
      </c>
      <c r="B33" s="526"/>
      <c r="C33" s="526"/>
      <c r="D33" s="526"/>
    </row>
    <row r="34" spans="1:4" ht="15.75">
      <c r="A34" s="566" t="s">
        <v>216</v>
      </c>
      <c r="B34" s="566"/>
      <c r="C34" s="566"/>
      <c r="D34" s="566"/>
    </row>
    <row r="35" spans="1:4" ht="15.75">
      <c r="A35" s="58"/>
      <c r="B35" s="58"/>
      <c r="C35" s="58"/>
      <c r="D35" s="58"/>
    </row>
    <row r="36" spans="1:4">
      <c r="A36" s="322"/>
      <c r="B36" s="532"/>
      <c r="C36" s="533"/>
      <c r="D36" s="322" t="s">
        <v>50</v>
      </c>
    </row>
    <row r="37" spans="1:4" ht="14.25">
      <c r="A37" s="320"/>
      <c r="B37" s="532" t="s">
        <v>263</v>
      </c>
      <c r="C37" s="533"/>
      <c r="D37" s="322" t="s">
        <v>14</v>
      </c>
    </row>
    <row r="38" spans="1:4" ht="15">
      <c r="A38" s="373" t="s">
        <v>180</v>
      </c>
      <c r="B38" s="534" t="s">
        <v>264</v>
      </c>
      <c r="C38" s="535"/>
      <c r="D38" s="313" t="s">
        <v>51</v>
      </c>
    </row>
    <row r="39" spans="1:4">
      <c r="A39" s="313"/>
      <c r="B39" s="310"/>
      <c r="C39" s="341"/>
      <c r="D39" s="313" t="s">
        <v>19</v>
      </c>
    </row>
    <row r="40" spans="1:4" ht="13.5" thickBot="1">
      <c r="A40" s="65" t="str">
        <f>' F4'!A10</f>
        <v>Janar - Maj / January - May</v>
      </c>
      <c r="B40" s="66">
        <v>2018</v>
      </c>
      <c r="C40" s="66">
        <v>2019</v>
      </c>
      <c r="D40" s="66" t="s">
        <v>385</v>
      </c>
    </row>
    <row r="41" spans="1:4" ht="15.75" thickBot="1">
      <c r="A41" s="520" t="s">
        <v>353</v>
      </c>
      <c r="B41" s="520"/>
      <c r="C41" s="520"/>
      <c r="D41" s="520"/>
    </row>
    <row r="42" spans="1:4" ht="15">
      <c r="A42" s="121" t="s">
        <v>240</v>
      </c>
      <c r="B42" s="150">
        <f>'F13'!B15/'F11'!C13</f>
        <v>741.29415047021939</v>
      </c>
      <c r="C42" s="150">
        <f>'F13'!C15/'F11'!D13</f>
        <v>821.83634680134696</v>
      </c>
      <c r="D42" s="262">
        <f>(C42/B42-1)*100</f>
        <v>10.865079169994507</v>
      </c>
    </row>
    <row r="43" spans="1:4" ht="15">
      <c r="A43" s="121" t="s">
        <v>206</v>
      </c>
      <c r="B43" s="150">
        <f>'F23'!B23/'F11'!C21</f>
        <v>1554.9286591152609</v>
      </c>
      <c r="C43" s="150">
        <f>'F23'!C23/'F11'!D21</f>
        <v>1471.6522710755814</v>
      </c>
      <c r="D43" s="262">
        <f>(C43/B43-1)*100</f>
        <v>-5.3556404373601874</v>
      </c>
    </row>
    <row r="44" spans="1:4" ht="15">
      <c r="A44" s="121" t="s">
        <v>286</v>
      </c>
      <c r="B44" s="150">
        <f>' F26'!B23/'F11'!C22</f>
        <v>3769.6724242424243</v>
      </c>
      <c r="C44" s="150">
        <f>' F26'!C23/'F11'!D22</f>
        <v>3265.707142857143</v>
      </c>
      <c r="D44" s="262">
        <f>(C44/B44-1)*100</f>
        <v>-13.368940975993715</v>
      </c>
    </row>
    <row r="45" spans="1:4" ht="15">
      <c r="A45" s="121" t="s">
        <v>207</v>
      </c>
      <c r="B45" s="150"/>
      <c r="C45" s="150"/>
      <c r="D45" s="151"/>
    </row>
    <row r="46" spans="1:4" ht="14.25">
      <c r="A46" s="314" t="s">
        <v>9</v>
      </c>
      <c r="B46" s="400"/>
      <c r="C46" s="400"/>
      <c r="D46" s="402"/>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93" customWidth="1"/>
    <col min="11" max="11" width="13.140625" bestFit="1" customWidth="1"/>
    <col min="12" max="12" width="20.5703125" style="493" bestFit="1" customWidth="1"/>
    <col min="13" max="13" width="7" bestFit="1" customWidth="1"/>
    <col min="14" max="14" width="11.42578125" bestFit="1" customWidth="1"/>
  </cols>
  <sheetData>
    <row r="2" spans="1:14">
      <c r="A2" t="s">
        <v>388</v>
      </c>
      <c r="B2" t="s">
        <v>389</v>
      </c>
      <c r="C2" t="s">
        <v>390</v>
      </c>
      <c r="D2" t="s">
        <v>391</v>
      </c>
      <c r="E2" t="s">
        <v>392</v>
      </c>
      <c r="F2" t="s">
        <v>393</v>
      </c>
      <c r="G2" t="s">
        <v>394</v>
      </c>
      <c r="H2" t="s">
        <v>395</v>
      </c>
      <c r="I2" t="s">
        <v>396</v>
      </c>
      <c r="J2" s="493" t="s">
        <v>412</v>
      </c>
      <c r="K2" s="454" t="s">
        <v>397</v>
      </c>
      <c r="L2" s="493" t="s">
        <v>398</v>
      </c>
      <c r="M2" t="s">
        <v>399</v>
      </c>
      <c r="N2" t="s">
        <v>400</v>
      </c>
    </row>
    <row r="3" spans="1:14">
      <c r="B3" t="s">
        <v>401</v>
      </c>
      <c r="C3" t="s">
        <v>402</v>
      </c>
      <c r="D3" t="s">
        <v>403</v>
      </c>
      <c r="E3" t="s">
        <v>404</v>
      </c>
      <c r="H3" t="s">
        <v>405</v>
      </c>
      <c r="N3" t="s">
        <v>406</v>
      </c>
    </row>
    <row r="4" spans="1:14">
      <c r="A4" t="s">
        <v>324</v>
      </c>
      <c r="B4">
        <v>3681</v>
      </c>
      <c r="C4">
        <v>1</v>
      </c>
      <c r="D4">
        <v>0</v>
      </c>
      <c r="E4">
        <v>3682</v>
      </c>
      <c r="F4" s="450">
        <v>94886.13</v>
      </c>
      <c r="G4" s="450">
        <v>622022.92000000004</v>
      </c>
      <c r="H4">
        <v>106</v>
      </c>
      <c r="I4" s="450">
        <v>10889.47</v>
      </c>
      <c r="J4" s="495">
        <f>E4-H4</f>
        <v>3576</v>
      </c>
      <c r="K4" s="450">
        <v>609173.35</v>
      </c>
      <c r="L4" s="494">
        <v>516247.32</v>
      </c>
      <c r="M4">
        <v>323</v>
      </c>
      <c r="N4">
        <v>24</v>
      </c>
    </row>
    <row r="5" spans="1:14">
      <c r="B5" s="450">
        <v>527044.07999999996</v>
      </c>
      <c r="C5" s="450">
        <v>92.71</v>
      </c>
      <c r="D5" s="451">
        <v>0</v>
      </c>
      <c r="E5" s="450">
        <v>527136.79</v>
      </c>
      <c r="H5" s="450">
        <v>12849.57</v>
      </c>
      <c r="N5" s="451">
        <v>0</v>
      </c>
    </row>
    <row r="6" spans="1:14">
      <c r="A6" t="s">
        <v>322</v>
      </c>
      <c r="B6">
        <v>3986</v>
      </c>
      <c r="C6">
        <v>1</v>
      </c>
      <c r="D6">
        <v>1</v>
      </c>
      <c r="E6">
        <v>3988</v>
      </c>
      <c r="F6" s="450">
        <v>97760.75</v>
      </c>
      <c r="G6" s="450">
        <v>640968.95999999996</v>
      </c>
      <c r="H6">
        <v>126</v>
      </c>
      <c r="I6" s="450">
        <v>12588.19</v>
      </c>
      <c r="J6" s="495">
        <f>E6-H6</f>
        <v>3862</v>
      </c>
      <c r="K6" s="450">
        <v>626114.9</v>
      </c>
      <c r="L6" s="494">
        <v>530620.02</v>
      </c>
      <c r="M6">
        <v>338</v>
      </c>
      <c r="N6">
        <v>59</v>
      </c>
    </row>
    <row r="7" spans="1:14">
      <c r="B7" s="450">
        <v>543032.26</v>
      </c>
      <c r="C7" s="450">
        <v>70.95</v>
      </c>
      <c r="D7" s="451">
        <v>105</v>
      </c>
      <c r="E7" s="450">
        <v>543208.21</v>
      </c>
      <c r="H7" s="450">
        <v>14854.06</v>
      </c>
      <c r="N7" s="451">
        <v>0</v>
      </c>
    </row>
    <row r="8" spans="1:14">
      <c r="A8" t="s">
        <v>42</v>
      </c>
      <c r="B8">
        <v>2432</v>
      </c>
      <c r="C8">
        <v>0</v>
      </c>
      <c r="D8">
        <v>13</v>
      </c>
      <c r="E8">
        <v>2445</v>
      </c>
      <c r="F8" s="450">
        <v>58062.46</v>
      </c>
      <c r="G8" s="450">
        <v>382444.18</v>
      </c>
      <c r="H8">
        <v>92</v>
      </c>
      <c r="I8" s="450">
        <v>7486.94</v>
      </c>
      <c r="J8" s="495">
        <f>E8-H8</f>
        <v>2353</v>
      </c>
      <c r="K8" s="450">
        <v>373609.59</v>
      </c>
      <c r="L8" s="494">
        <v>316894.78000000003</v>
      </c>
      <c r="M8">
        <v>183</v>
      </c>
      <c r="N8">
        <v>40</v>
      </c>
    </row>
    <row r="9" spans="1:14">
      <c r="B9" s="450">
        <v>322562.27</v>
      </c>
      <c r="C9" s="451">
        <v>0</v>
      </c>
      <c r="D9" s="450">
        <v>1819.45</v>
      </c>
      <c r="E9" s="450">
        <v>324381.71999999997</v>
      </c>
      <c r="H9" s="450">
        <v>8834.59</v>
      </c>
      <c r="N9" s="451">
        <v>0</v>
      </c>
    </row>
    <row r="10" spans="1:14">
      <c r="A10" t="s">
        <v>265</v>
      </c>
      <c r="B10">
        <v>2103</v>
      </c>
      <c r="C10">
        <v>97</v>
      </c>
      <c r="D10">
        <v>4</v>
      </c>
      <c r="E10">
        <v>2204</v>
      </c>
      <c r="F10" s="450">
        <v>51374.86</v>
      </c>
      <c r="G10" s="450">
        <v>337337.52</v>
      </c>
      <c r="H10">
        <v>87</v>
      </c>
      <c r="I10" s="450">
        <v>6729.03</v>
      </c>
      <c r="J10" s="495">
        <f>E10-H10</f>
        <v>2117</v>
      </c>
      <c r="K10" s="450">
        <v>329397.37</v>
      </c>
      <c r="L10" s="494">
        <v>279233.63</v>
      </c>
      <c r="M10">
        <v>264</v>
      </c>
      <c r="N10">
        <v>46</v>
      </c>
    </row>
    <row r="11" spans="1:14">
      <c r="B11" s="450">
        <v>276235.46000000002</v>
      </c>
      <c r="C11" s="450">
        <v>9174.2000000000007</v>
      </c>
      <c r="D11" s="451">
        <v>553</v>
      </c>
      <c r="E11" s="450">
        <v>285962.65999999997</v>
      </c>
      <c r="H11" s="450">
        <v>7940.15</v>
      </c>
      <c r="N11" s="451">
        <v>0</v>
      </c>
    </row>
    <row r="12" spans="1:14">
      <c r="A12" t="s">
        <v>411</v>
      </c>
      <c r="B12">
        <v>0</v>
      </c>
      <c r="C12">
        <v>0</v>
      </c>
      <c r="D12">
        <v>0</v>
      </c>
      <c r="E12">
        <v>0</v>
      </c>
      <c r="F12" s="451">
        <v>0</v>
      </c>
      <c r="G12" s="451">
        <v>0</v>
      </c>
      <c r="H12">
        <v>2</v>
      </c>
      <c r="I12" s="450">
        <v>252.18</v>
      </c>
      <c r="J12" s="495">
        <f>E12-H12</f>
        <v>-2</v>
      </c>
      <c r="K12" s="450">
        <v>-297.57</v>
      </c>
      <c r="L12" s="494">
        <v>-252.18</v>
      </c>
      <c r="M12">
        <v>0</v>
      </c>
      <c r="N12">
        <v>0</v>
      </c>
    </row>
    <row r="13" spans="1:14">
      <c r="B13" s="451">
        <v>0</v>
      </c>
      <c r="C13" s="451">
        <v>0</v>
      </c>
      <c r="D13" s="451">
        <v>0</v>
      </c>
      <c r="E13" s="451">
        <v>0</v>
      </c>
      <c r="H13" s="450">
        <v>297.57</v>
      </c>
      <c r="N13" s="451">
        <v>0</v>
      </c>
    </row>
    <row r="14" spans="1:14">
      <c r="A14" t="s">
        <v>410</v>
      </c>
      <c r="B14">
        <v>2480</v>
      </c>
      <c r="C14">
        <v>1</v>
      </c>
      <c r="D14">
        <v>14</v>
      </c>
      <c r="E14">
        <v>2495</v>
      </c>
      <c r="F14" s="450">
        <v>60932.1</v>
      </c>
      <c r="G14" s="450">
        <v>401470.9</v>
      </c>
      <c r="H14">
        <v>96</v>
      </c>
      <c r="I14" s="450">
        <v>8927.56</v>
      </c>
      <c r="J14" s="495">
        <f>E14-H14</f>
        <v>2399</v>
      </c>
      <c r="K14" s="450">
        <v>390936.38</v>
      </c>
      <c r="L14" s="494">
        <v>331611.24</v>
      </c>
      <c r="M14">
        <v>181</v>
      </c>
      <c r="N14">
        <v>56</v>
      </c>
    </row>
    <row r="15" spans="1:14">
      <c r="B15" s="450">
        <v>338358.61</v>
      </c>
      <c r="C15" s="450">
        <v>147.99</v>
      </c>
      <c r="D15" s="450">
        <v>2032.2</v>
      </c>
      <c r="E15" s="450">
        <v>340538.8</v>
      </c>
      <c r="H15" s="450">
        <v>10534.52</v>
      </c>
      <c r="N15" s="451">
        <v>0</v>
      </c>
    </row>
    <row r="16" spans="1:14">
      <c r="A16" t="s">
        <v>318</v>
      </c>
      <c r="B16">
        <v>4503</v>
      </c>
      <c r="C16">
        <v>1</v>
      </c>
      <c r="D16">
        <v>5</v>
      </c>
      <c r="E16">
        <v>4509</v>
      </c>
      <c r="F16" s="450">
        <v>105774.68</v>
      </c>
      <c r="G16" s="450">
        <v>694031.43</v>
      </c>
      <c r="H16">
        <v>215</v>
      </c>
      <c r="I16" s="450">
        <v>19853.71</v>
      </c>
      <c r="J16" s="495">
        <f>E16-H16</f>
        <v>4294</v>
      </c>
      <c r="K16" s="450">
        <v>670604.05000000005</v>
      </c>
      <c r="L16" s="494">
        <v>568403.04</v>
      </c>
      <c r="M16">
        <v>432</v>
      </c>
      <c r="N16">
        <v>106</v>
      </c>
    </row>
    <row r="17" spans="1:14">
      <c r="B17" s="450">
        <v>587626.12</v>
      </c>
      <c r="C17" s="450">
        <v>1.33</v>
      </c>
      <c r="D17" s="450">
        <v>629.29999999999995</v>
      </c>
      <c r="E17" s="450">
        <v>588256.75</v>
      </c>
      <c r="H17" s="450">
        <v>23427.38</v>
      </c>
      <c r="N17" s="451">
        <v>0</v>
      </c>
    </row>
    <row r="18" spans="1:14">
      <c r="A18" t="s">
        <v>310</v>
      </c>
      <c r="B18">
        <v>3606</v>
      </c>
      <c r="C18">
        <v>0</v>
      </c>
      <c r="D18">
        <v>12</v>
      </c>
      <c r="E18">
        <v>3618</v>
      </c>
      <c r="F18" s="450">
        <v>83128.240000000005</v>
      </c>
      <c r="G18" s="450">
        <v>547135.53</v>
      </c>
      <c r="H18">
        <v>151</v>
      </c>
      <c r="I18" s="450">
        <v>16168.59</v>
      </c>
      <c r="J18" s="495">
        <f>E18-H18</f>
        <v>3467</v>
      </c>
      <c r="K18" s="450">
        <v>528056.59</v>
      </c>
      <c r="L18" s="494">
        <v>447838.7</v>
      </c>
      <c r="M18">
        <v>285</v>
      </c>
      <c r="N18">
        <v>68</v>
      </c>
    </row>
    <row r="19" spans="1:14">
      <c r="B19" s="450">
        <v>461815.44</v>
      </c>
      <c r="C19" s="451">
        <v>0</v>
      </c>
      <c r="D19" s="450">
        <v>2191.85</v>
      </c>
      <c r="E19" s="450">
        <v>464007.29</v>
      </c>
      <c r="H19" s="450">
        <v>19078.939999999999</v>
      </c>
      <c r="N19" s="451">
        <v>0</v>
      </c>
    </row>
    <row r="20" spans="1:14">
      <c r="A20" t="s">
        <v>409</v>
      </c>
      <c r="B20">
        <v>4184</v>
      </c>
      <c r="C20">
        <v>3</v>
      </c>
      <c r="D20">
        <v>10</v>
      </c>
      <c r="E20">
        <v>4197</v>
      </c>
      <c r="F20" s="450">
        <v>96791.22</v>
      </c>
      <c r="G20" s="450">
        <v>637211.98</v>
      </c>
      <c r="H20">
        <v>148</v>
      </c>
      <c r="I20" s="450">
        <v>15577.85</v>
      </c>
      <c r="J20" s="495">
        <f>E20-H20</f>
        <v>4049</v>
      </c>
      <c r="K20" s="450">
        <v>618833.84</v>
      </c>
      <c r="L20" s="494">
        <v>524842.91</v>
      </c>
      <c r="M20">
        <v>318</v>
      </c>
      <c r="N20">
        <v>101</v>
      </c>
    </row>
    <row r="21" spans="1:14">
      <c r="B21" s="450">
        <v>537338.57999999996</v>
      </c>
      <c r="C21" s="450">
        <v>379.18</v>
      </c>
      <c r="D21" s="451">
        <v>2703</v>
      </c>
      <c r="E21" s="450">
        <v>540420.76</v>
      </c>
      <c r="H21" s="450">
        <v>18378.14</v>
      </c>
      <c r="N21" s="451">
        <v>0</v>
      </c>
    </row>
    <row r="22" spans="1:14">
      <c r="A22" t="s">
        <v>266</v>
      </c>
      <c r="B22">
        <v>680</v>
      </c>
      <c r="C22">
        <v>1</v>
      </c>
      <c r="D22">
        <v>0</v>
      </c>
      <c r="E22">
        <v>681</v>
      </c>
      <c r="F22" s="450">
        <v>14882.1</v>
      </c>
      <c r="G22" s="450">
        <v>97558.54</v>
      </c>
      <c r="H22">
        <v>24</v>
      </c>
      <c r="I22" s="450">
        <v>2200.2600000000002</v>
      </c>
      <c r="J22" s="495">
        <f>E22-H22</f>
        <v>657</v>
      </c>
      <c r="K22" s="450">
        <v>94962.23</v>
      </c>
      <c r="L22" s="494">
        <v>80476.179999999993</v>
      </c>
      <c r="M22">
        <v>42</v>
      </c>
      <c r="N22">
        <v>16</v>
      </c>
    </row>
    <row r="23" spans="1:14">
      <c r="B23" s="450">
        <v>82676.03</v>
      </c>
      <c r="C23" s="450">
        <v>0.41</v>
      </c>
      <c r="D23" s="451">
        <v>0</v>
      </c>
      <c r="E23" s="450">
        <v>82676.44</v>
      </c>
      <c r="H23" s="450">
        <v>2596.31</v>
      </c>
      <c r="N23" s="451">
        <v>0</v>
      </c>
    </row>
    <row r="24" spans="1:14">
      <c r="A24" t="s">
        <v>408</v>
      </c>
      <c r="B24">
        <v>3162</v>
      </c>
      <c r="C24">
        <v>1</v>
      </c>
      <c r="D24">
        <v>6</v>
      </c>
      <c r="E24">
        <v>3169</v>
      </c>
      <c r="F24" s="450">
        <v>71930.11</v>
      </c>
      <c r="G24" s="450">
        <v>472156.94</v>
      </c>
      <c r="H24">
        <v>110</v>
      </c>
      <c r="I24" s="450">
        <v>9304.25</v>
      </c>
      <c r="J24" s="495">
        <f>E24-H24</f>
        <v>3059</v>
      </c>
      <c r="K24" s="450">
        <v>461178.23</v>
      </c>
      <c r="L24" s="494">
        <v>390922.58</v>
      </c>
      <c r="M24">
        <v>176</v>
      </c>
      <c r="N24">
        <v>43</v>
      </c>
    </row>
    <row r="25" spans="1:14">
      <c r="B25" s="450">
        <v>399487.97</v>
      </c>
      <c r="C25" s="450">
        <v>116.36</v>
      </c>
      <c r="D25" s="450">
        <v>622.5</v>
      </c>
      <c r="E25" s="450">
        <v>400226.83</v>
      </c>
      <c r="H25" s="450">
        <v>10978.71</v>
      </c>
      <c r="N25" s="451">
        <v>0</v>
      </c>
    </row>
    <row r="26" spans="1:14">
      <c r="A26" t="s">
        <v>407</v>
      </c>
      <c r="B26">
        <v>2203</v>
      </c>
      <c r="C26">
        <v>2</v>
      </c>
      <c r="D26">
        <v>2</v>
      </c>
      <c r="E26">
        <v>2207</v>
      </c>
      <c r="F26" s="450">
        <v>47553.19</v>
      </c>
      <c r="G26" s="450">
        <v>311896.71999999997</v>
      </c>
      <c r="H26">
        <v>83</v>
      </c>
      <c r="I26" s="450">
        <v>8588.6299999999992</v>
      </c>
      <c r="J26" s="495">
        <f>E26-H26</f>
        <v>2124</v>
      </c>
      <c r="K26" s="450">
        <v>301799.32</v>
      </c>
      <c r="L26" s="494">
        <v>255754.9</v>
      </c>
      <c r="M26">
        <v>119</v>
      </c>
      <c r="N26">
        <v>22</v>
      </c>
    </row>
    <row r="27" spans="1:14">
      <c r="B27" s="450">
        <v>264073.55</v>
      </c>
      <c r="C27" s="450">
        <v>104.58</v>
      </c>
      <c r="D27" s="450">
        <v>165.4</v>
      </c>
      <c r="E27" s="450">
        <v>264343.53000000003</v>
      </c>
      <c r="H27" s="450">
        <v>10097.4</v>
      </c>
      <c r="N27" s="451">
        <v>0</v>
      </c>
    </row>
    <row r="28" spans="1:14">
      <c r="B28">
        <v>33020</v>
      </c>
      <c r="C28">
        <v>108</v>
      </c>
      <c r="D28">
        <v>67</v>
      </c>
      <c r="E28">
        <v>33195</v>
      </c>
      <c r="F28" s="450">
        <v>783075.83999999997</v>
      </c>
      <c r="G28" s="450">
        <v>5144235.62</v>
      </c>
      <c r="H28">
        <v>1240</v>
      </c>
      <c r="I28" s="450">
        <v>118566.67</v>
      </c>
      <c r="J28" s="496">
        <f>E28-H28</f>
        <v>31955</v>
      </c>
      <c r="K28" s="452">
        <v>5004368.3</v>
      </c>
      <c r="L28" s="494">
        <v>4242593.1100000003</v>
      </c>
      <c r="M28">
        <v>2661</v>
      </c>
      <c r="N28">
        <v>581</v>
      </c>
    </row>
    <row r="29" spans="1:14">
      <c r="B29" s="450">
        <v>4340250.37</v>
      </c>
      <c r="C29" s="450">
        <v>10087.709999999999</v>
      </c>
      <c r="D29" s="450">
        <v>10821.7</v>
      </c>
      <c r="E29" s="450">
        <v>4361159.78</v>
      </c>
      <c r="H29" s="450">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8" customWidth="1"/>
    <col min="11" max="11" width="15.5703125" customWidth="1"/>
    <col min="12" max="12" width="20.5703125" style="464" bestFit="1" customWidth="1"/>
  </cols>
  <sheetData>
    <row r="1" spans="1:14">
      <c r="A1" t="s">
        <v>388</v>
      </c>
      <c r="B1" t="s">
        <v>389</v>
      </c>
      <c r="C1" t="s">
        <v>390</v>
      </c>
      <c r="D1" t="s">
        <v>391</v>
      </c>
      <c r="E1" t="s">
        <v>392</v>
      </c>
      <c r="F1" t="s">
        <v>393</v>
      </c>
      <c r="G1" t="s">
        <v>394</v>
      </c>
      <c r="H1" t="s">
        <v>395</v>
      </c>
      <c r="I1" t="s">
        <v>396</v>
      </c>
      <c r="J1" s="467" t="s">
        <v>412</v>
      </c>
      <c r="K1" s="454" t="s">
        <v>397</v>
      </c>
      <c r="L1" t="s">
        <v>398</v>
      </c>
      <c r="M1" t="s">
        <v>399</v>
      </c>
      <c r="N1" t="s">
        <v>400</v>
      </c>
    </row>
    <row r="3" spans="1:14">
      <c r="A3" t="s">
        <v>388</v>
      </c>
      <c r="B3" t="s">
        <v>389</v>
      </c>
      <c r="C3" t="s">
        <v>390</v>
      </c>
      <c r="D3" t="s">
        <v>391</v>
      </c>
      <c r="E3" t="s">
        <v>392</v>
      </c>
      <c r="F3" t="s">
        <v>393</v>
      </c>
      <c r="G3" t="s">
        <v>394</v>
      </c>
      <c r="H3" t="s">
        <v>395</v>
      </c>
      <c r="I3" t="s">
        <v>396</v>
      </c>
      <c r="K3" t="s">
        <v>397</v>
      </c>
      <c r="L3" s="464" t="s">
        <v>398</v>
      </c>
      <c r="M3" t="s">
        <v>399</v>
      </c>
      <c r="N3" t="s">
        <v>400</v>
      </c>
    </row>
    <row r="4" spans="1:14">
      <c r="B4" t="s">
        <v>401</v>
      </c>
      <c r="C4" t="s">
        <v>402</v>
      </c>
      <c r="D4" t="s">
        <v>403</v>
      </c>
      <c r="E4" t="s">
        <v>404</v>
      </c>
      <c r="H4" t="s">
        <v>405</v>
      </c>
      <c r="N4" t="s">
        <v>406</v>
      </c>
    </row>
    <row r="5" spans="1:14">
      <c r="A5" t="s">
        <v>42</v>
      </c>
      <c r="B5">
        <v>2038</v>
      </c>
      <c r="C5">
        <v>0</v>
      </c>
      <c r="D5">
        <v>15</v>
      </c>
      <c r="E5">
        <v>2053</v>
      </c>
      <c r="F5" s="450">
        <v>46905.120000000003</v>
      </c>
      <c r="G5" s="450">
        <v>309303.45</v>
      </c>
      <c r="H5">
        <v>69</v>
      </c>
      <c r="I5" s="450">
        <v>5480.38</v>
      </c>
      <c r="J5" s="468">
        <f>E5-H5</f>
        <v>1984</v>
      </c>
      <c r="K5" s="450">
        <v>302860.06</v>
      </c>
      <c r="L5" s="465">
        <v>256917.95</v>
      </c>
      <c r="M5">
        <v>177</v>
      </c>
      <c r="N5">
        <v>29</v>
      </c>
    </row>
    <row r="6" spans="1:14">
      <c r="B6" s="450">
        <v>260578.71</v>
      </c>
      <c r="C6" s="451">
        <v>0</v>
      </c>
      <c r="D6" s="450">
        <v>1819.62</v>
      </c>
      <c r="E6" s="450">
        <v>262398.33</v>
      </c>
      <c r="H6" s="450">
        <v>6443.39</v>
      </c>
      <c r="N6" s="451">
        <v>0</v>
      </c>
    </row>
    <row r="7" spans="1:14">
      <c r="A7" t="s">
        <v>409</v>
      </c>
      <c r="B7">
        <v>3915</v>
      </c>
      <c r="C7">
        <v>2</v>
      </c>
      <c r="D7">
        <v>4</v>
      </c>
      <c r="E7">
        <v>3921</v>
      </c>
      <c r="F7" s="450">
        <v>87603.81</v>
      </c>
      <c r="G7" s="450">
        <v>574837.68999999994</v>
      </c>
      <c r="H7">
        <v>129</v>
      </c>
      <c r="I7" s="450">
        <v>13783.92</v>
      </c>
      <c r="J7" s="468">
        <f>E7-H7</f>
        <v>3792</v>
      </c>
      <c r="K7" s="450">
        <v>558572.71</v>
      </c>
      <c r="L7" s="465">
        <v>473449.96</v>
      </c>
      <c r="M7">
        <v>276</v>
      </c>
      <c r="N7">
        <v>69</v>
      </c>
    </row>
    <row r="8" spans="1:14">
      <c r="B8" s="450">
        <v>486599.78</v>
      </c>
      <c r="C8" s="450">
        <v>78.099999999999994</v>
      </c>
      <c r="D8" s="451">
        <v>556</v>
      </c>
      <c r="E8" s="450">
        <v>487233.88</v>
      </c>
      <c r="H8" s="450">
        <v>16264.98</v>
      </c>
      <c r="N8" s="451">
        <v>0</v>
      </c>
    </row>
    <row r="9" spans="1:14">
      <c r="A9" t="s">
        <v>265</v>
      </c>
      <c r="B9">
        <v>1968</v>
      </c>
      <c r="C9">
        <v>12</v>
      </c>
      <c r="D9">
        <v>12</v>
      </c>
      <c r="E9">
        <v>1992</v>
      </c>
      <c r="F9" s="450">
        <v>45674.06</v>
      </c>
      <c r="G9" s="450">
        <v>301019.27</v>
      </c>
      <c r="H9">
        <v>58</v>
      </c>
      <c r="I9" s="450">
        <v>4569.12</v>
      </c>
      <c r="J9" s="468">
        <f>E9-H9</f>
        <v>1934</v>
      </c>
      <c r="K9" s="450">
        <v>295627.78999999998</v>
      </c>
      <c r="L9" s="465">
        <v>250776.09</v>
      </c>
      <c r="M9">
        <v>220</v>
      </c>
      <c r="N9">
        <v>49</v>
      </c>
    </row>
    <row r="10" spans="1:14">
      <c r="B10" s="450">
        <v>253195.21</v>
      </c>
      <c r="C10" s="450">
        <v>544.25</v>
      </c>
      <c r="D10" s="450">
        <v>1605.75</v>
      </c>
      <c r="E10" s="450">
        <v>255345.21</v>
      </c>
      <c r="H10" s="450">
        <v>5391.48</v>
      </c>
      <c r="N10" s="451">
        <v>0</v>
      </c>
    </row>
    <row r="11" spans="1:14">
      <c r="A11" t="s">
        <v>411</v>
      </c>
      <c r="B11">
        <v>0</v>
      </c>
      <c r="C11">
        <v>0</v>
      </c>
      <c r="D11">
        <v>0</v>
      </c>
      <c r="E11">
        <v>0</v>
      </c>
      <c r="F11" s="451">
        <v>0</v>
      </c>
      <c r="G11" s="451">
        <v>0</v>
      </c>
      <c r="H11">
        <v>0</v>
      </c>
      <c r="I11" s="451">
        <v>0</v>
      </c>
      <c r="J11" s="468">
        <f>E11-H11</f>
        <v>0</v>
      </c>
      <c r="K11" s="451">
        <v>0</v>
      </c>
      <c r="L11" s="466">
        <v>0</v>
      </c>
      <c r="M11">
        <v>0</v>
      </c>
      <c r="N11">
        <v>0</v>
      </c>
    </row>
    <row r="12" spans="1:14">
      <c r="B12" s="451">
        <v>0</v>
      </c>
      <c r="C12" s="451">
        <v>0</v>
      </c>
      <c r="D12" s="451">
        <v>0</v>
      </c>
      <c r="E12" s="451">
        <v>0</v>
      </c>
      <c r="H12" s="451">
        <v>0</v>
      </c>
      <c r="N12" s="451">
        <v>0</v>
      </c>
    </row>
    <row r="13" spans="1:14">
      <c r="A13" t="s">
        <v>410</v>
      </c>
      <c r="B13">
        <v>2425</v>
      </c>
      <c r="C13">
        <v>13</v>
      </c>
      <c r="D13">
        <v>0</v>
      </c>
      <c r="E13">
        <v>2438</v>
      </c>
      <c r="F13" s="450">
        <v>58322.52</v>
      </c>
      <c r="G13" s="450">
        <v>382331.39</v>
      </c>
      <c r="H13">
        <v>82</v>
      </c>
      <c r="I13" s="450">
        <v>7502.55</v>
      </c>
      <c r="J13" s="468">
        <f>E13-H13</f>
        <v>2356</v>
      </c>
      <c r="K13" s="450">
        <v>373478.38</v>
      </c>
      <c r="L13" s="465">
        <v>316506.32</v>
      </c>
      <c r="M13">
        <v>176</v>
      </c>
      <c r="N13">
        <v>43</v>
      </c>
    </row>
    <row r="14" spans="1:14">
      <c r="B14" s="451">
        <v>323574</v>
      </c>
      <c r="C14" s="450">
        <v>434.87</v>
      </c>
      <c r="D14" s="451">
        <v>0</v>
      </c>
      <c r="E14" s="450">
        <v>324008.87</v>
      </c>
      <c r="H14" s="450">
        <v>8853.01</v>
      </c>
      <c r="N14" s="451">
        <v>0</v>
      </c>
    </row>
    <row r="15" spans="1:14">
      <c r="A15" t="s">
        <v>407</v>
      </c>
      <c r="B15">
        <v>2011</v>
      </c>
      <c r="C15">
        <v>1</v>
      </c>
      <c r="D15">
        <v>0</v>
      </c>
      <c r="E15">
        <v>2012</v>
      </c>
      <c r="F15" s="450">
        <v>41978.21</v>
      </c>
      <c r="G15" s="450">
        <v>275184.84000000003</v>
      </c>
      <c r="H15">
        <v>68</v>
      </c>
      <c r="I15" s="450">
        <v>5433.27</v>
      </c>
      <c r="J15" s="468">
        <f>E15-H15</f>
        <v>1944</v>
      </c>
      <c r="K15" s="450">
        <v>268773.62</v>
      </c>
      <c r="L15" s="465">
        <v>227773.36</v>
      </c>
      <c r="M15">
        <v>128</v>
      </c>
      <c r="N15">
        <v>16</v>
      </c>
    </row>
    <row r="16" spans="1:14">
      <c r="B16" s="450">
        <v>233152.93</v>
      </c>
      <c r="C16" s="450">
        <v>53.7</v>
      </c>
      <c r="D16" s="451">
        <v>0</v>
      </c>
      <c r="E16" s="450">
        <v>233206.63</v>
      </c>
      <c r="H16" s="450">
        <v>6411.22</v>
      </c>
      <c r="N16" s="451">
        <v>0</v>
      </c>
    </row>
    <row r="17" spans="1:14">
      <c r="A17" t="s">
        <v>408</v>
      </c>
      <c r="B17">
        <v>2736</v>
      </c>
      <c r="C17">
        <v>2</v>
      </c>
      <c r="D17">
        <v>3</v>
      </c>
      <c r="E17">
        <v>2741</v>
      </c>
      <c r="F17" s="450">
        <v>59374.71</v>
      </c>
      <c r="G17" s="450">
        <v>389501.81</v>
      </c>
      <c r="H17">
        <v>89</v>
      </c>
      <c r="I17" s="450">
        <v>8045.33</v>
      </c>
      <c r="J17" s="468">
        <f>E17-H17</f>
        <v>2652</v>
      </c>
      <c r="K17" s="450">
        <v>380008.51</v>
      </c>
      <c r="L17" s="465">
        <v>322081.77</v>
      </c>
      <c r="M17">
        <v>147</v>
      </c>
      <c r="N17">
        <v>37</v>
      </c>
    </row>
    <row r="18" spans="1:14">
      <c r="B18" s="450">
        <v>329813.58</v>
      </c>
      <c r="C18" s="450">
        <v>40.270000000000003</v>
      </c>
      <c r="D18" s="450">
        <v>273.25</v>
      </c>
      <c r="E18" s="450">
        <v>330127.09999999998</v>
      </c>
      <c r="H18" s="450">
        <v>9493.2999999999993</v>
      </c>
      <c r="N18" s="451">
        <v>0</v>
      </c>
    </row>
    <row r="19" spans="1:14">
      <c r="A19" t="s">
        <v>324</v>
      </c>
      <c r="B19">
        <v>3341</v>
      </c>
      <c r="C19">
        <v>10</v>
      </c>
      <c r="D19">
        <v>0</v>
      </c>
      <c r="E19">
        <v>3351</v>
      </c>
      <c r="F19" s="450">
        <v>83190.2</v>
      </c>
      <c r="G19" s="450">
        <v>545348.01</v>
      </c>
      <c r="H19">
        <v>89</v>
      </c>
      <c r="I19" s="450">
        <v>7711.44</v>
      </c>
      <c r="J19" s="468">
        <f>E19-H19</f>
        <v>3262</v>
      </c>
      <c r="K19" s="450">
        <v>536248.52</v>
      </c>
      <c r="L19" s="465">
        <v>454446.37</v>
      </c>
      <c r="M19">
        <v>288</v>
      </c>
      <c r="N19">
        <v>23</v>
      </c>
    </row>
    <row r="20" spans="1:14">
      <c r="B20" s="450">
        <v>461288.16</v>
      </c>
      <c r="C20" s="450">
        <v>869.65</v>
      </c>
      <c r="D20" s="451">
        <v>0</v>
      </c>
      <c r="E20" s="450">
        <v>462157.81</v>
      </c>
      <c r="H20" s="450">
        <v>9099.49</v>
      </c>
      <c r="N20" s="451">
        <v>0</v>
      </c>
    </row>
    <row r="21" spans="1:14">
      <c r="A21" t="s">
        <v>266</v>
      </c>
      <c r="B21">
        <v>587</v>
      </c>
      <c r="C21">
        <v>1</v>
      </c>
      <c r="D21">
        <v>1</v>
      </c>
      <c r="E21">
        <v>589</v>
      </c>
      <c r="F21" s="450">
        <v>12169.58</v>
      </c>
      <c r="G21" s="450">
        <v>79893.460000000006</v>
      </c>
      <c r="H21">
        <v>11</v>
      </c>
      <c r="I21" s="450">
        <v>1004.26</v>
      </c>
      <c r="J21" s="468">
        <f>E21-H21</f>
        <v>578</v>
      </c>
      <c r="K21" s="450">
        <v>78708.429999999993</v>
      </c>
      <c r="L21" s="465">
        <v>66719.62</v>
      </c>
      <c r="M21">
        <v>33</v>
      </c>
      <c r="N21">
        <v>8</v>
      </c>
    </row>
    <row r="22" spans="1:14">
      <c r="B22" s="450">
        <v>67420.89</v>
      </c>
      <c r="C22" s="450">
        <v>185.99</v>
      </c>
      <c r="D22" s="451">
        <v>117</v>
      </c>
      <c r="E22" s="450">
        <v>67723.88</v>
      </c>
      <c r="H22" s="450">
        <v>1185.03</v>
      </c>
      <c r="N22" s="451">
        <v>0</v>
      </c>
    </row>
    <row r="23" spans="1:14">
      <c r="A23" t="s">
        <v>322</v>
      </c>
      <c r="B23">
        <v>3807</v>
      </c>
      <c r="C23">
        <v>29</v>
      </c>
      <c r="D23">
        <v>2</v>
      </c>
      <c r="E23">
        <v>3838</v>
      </c>
      <c r="F23" s="450">
        <v>93128.45</v>
      </c>
      <c r="G23" s="450">
        <v>610810.30000000005</v>
      </c>
      <c r="H23">
        <v>120</v>
      </c>
      <c r="I23" s="450">
        <v>13211.61</v>
      </c>
      <c r="J23" s="468">
        <f>E23-H23</f>
        <v>3718</v>
      </c>
      <c r="K23" s="450">
        <v>595251.06999999995</v>
      </c>
      <c r="L23" s="465">
        <v>504470.24</v>
      </c>
      <c r="M23">
        <v>379</v>
      </c>
      <c r="N23">
        <v>56</v>
      </c>
    </row>
    <row r="24" spans="1:14">
      <c r="B24" s="450">
        <v>516232.08</v>
      </c>
      <c r="C24" s="450">
        <v>1137.77</v>
      </c>
      <c r="D24" s="451">
        <v>312</v>
      </c>
      <c r="E24" s="450">
        <v>517681.85</v>
      </c>
      <c r="H24" s="450">
        <v>15559.23</v>
      </c>
      <c r="N24" s="451">
        <v>0</v>
      </c>
    </row>
    <row r="25" spans="1:14">
      <c r="A25" t="s">
        <v>310</v>
      </c>
      <c r="B25">
        <v>3439</v>
      </c>
      <c r="C25">
        <v>0</v>
      </c>
      <c r="D25">
        <v>4</v>
      </c>
      <c r="E25">
        <v>3443</v>
      </c>
      <c r="F25" s="450">
        <v>77154.98</v>
      </c>
      <c r="G25" s="450">
        <v>506202.26</v>
      </c>
      <c r="H25">
        <v>146</v>
      </c>
      <c r="I25" s="450">
        <v>13964.28</v>
      </c>
      <c r="J25" s="468">
        <f>E25-H25</f>
        <v>3297</v>
      </c>
      <c r="K25" s="450">
        <v>489724.41</v>
      </c>
      <c r="L25" s="466">
        <v>415083</v>
      </c>
      <c r="M25">
        <v>248</v>
      </c>
      <c r="N25">
        <v>68</v>
      </c>
    </row>
    <row r="26" spans="1:14">
      <c r="B26" s="450">
        <v>428628.18</v>
      </c>
      <c r="C26" s="451">
        <v>0</v>
      </c>
      <c r="D26" s="450">
        <v>419.1</v>
      </c>
      <c r="E26" s="450">
        <v>429047.28</v>
      </c>
      <c r="H26" s="450">
        <v>16477.849999999999</v>
      </c>
      <c r="N26" s="451">
        <v>0</v>
      </c>
    </row>
    <row r="27" spans="1:14">
      <c r="A27" t="s">
        <v>318</v>
      </c>
      <c r="B27">
        <v>3919</v>
      </c>
      <c r="C27">
        <v>35</v>
      </c>
      <c r="D27">
        <v>3</v>
      </c>
      <c r="E27">
        <v>3957</v>
      </c>
      <c r="F27" s="450">
        <v>86922.67</v>
      </c>
      <c r="G27" s="450">
        <v>570199.9</v>
      </c>
      <c r="H27">
        <v>159</v>
      </c>
      <c r="I27" s="450">
        <v>14716.29</v>
      </c>
      <c r="J27" s="468">
        <f>E27-H27</f>
        <v>3798</v>
      </c>
      <c r="K27" s="450">
        <v>552834.68000000005</v>
      </c>
      <c r="L27" s="465">
        <v>468560.94</v>
      </c>
      <c r="M27">
        <v>311</v>
      </c>
      <c r="N27">
        <v>85</v>
      </c>
    </row>
    <row r="28" spans="1:14">
      <c r="B28" s="450">
        <v>481429.66</v>
      </c>
      <c r="C28" s="450">
        <v>1464.67</v>
      </c>
      <c r="D28" s="450">
        <v>382.9</v>
      </c>
      <c r="E28" s="450">
        <v>483277.23</v>
      </c>
      <c r="H28" s="450">
        <v>17365.22</v>
      </c>
      <c r="N28" s="451">
        <v>0</v>
      </c>
    </row>
    <row r="29" spans="1:14">
      <c r="B29">
        <v>30186</v>
      </c>
      <c r="C29">
        <v>105</v>
      </c>
      <c r="D29">
        <v>44</v>
      </c>
      <c r="E29">
        <v>30335</v>
      </c>
      <c r="F29" s="450">
        <v>692424.31</v>
      </c>
      <c r="G29" s="450">
        <v>4544632.38</v>
      </c>
      <c r="H29">
        <v>1020</v>
      </c>
      <c r="I29" s="450">
        <v>95422.46</v>
      </c>
      <c r="J29" s="469">
        <f>E29-H29</f>
        <v>29315</v>
      </c>
      <c r="K29" s="452">
        <v>4432088.18</v>
      </c>
      <c r="L29" s="465">
        <v>3756785.61</v>
      </c>
      <c r="M29">
        <v>2383</v>
      </c>
      <c r="N29">
        <v>483</v>
      </c>
    </row>
    <row r="30" spans="1:14">
      <c r="B30" s="450">
        <v>3841913.18</v>
      </c>
      <c r="C30" s="450">
        <v>4809.2700000000004</v>
      </c>
      <c r="D30" s="450">
        <v>5485.62</v>
      </c>
      <c r="E30" s="450">
        <v>3852208.07</v>
      </c>
      <c r="H30" s="450">
        <v>112544.2</v>
      </c>
    </row>
    <row r="35" spans="1:13">
      <c r="A35" t="s">
        <v>388</v>
      </c>
      <c r="B35" t="s">
        <v>389</v>
      </c>
      <c r="C35" t="s">
        <v>390</v>
      </c>
      <c r="D35" t="s">
        <v>391</v>
      </c>
      <c r="E35" t="s">
        <v>392</v>
      </c>
      <c r="F35" t="s">
        <v>393</v>
      </c>
      <c r="G35" t="s">
        <v>394</v>
      </c>
      <c r="H35" t="s">
        <v>395</v>
      </c>
      <c r="I35" t="s">
        <v>396</v>
      </c>
      <c r="J35" s="468" t="s">
        <v>397</v>
      </c>
      <c r="K35" t="s">
        <v>398</v>
      </c>
      <c r="L35" s="464" t="s">
        <v>399</v>
      </c>
      <c r="M35" t="s">
        <v>400</v>
      </c>
    </row>
    <row r="36" spans="1:13">
      <c r="B36" t="s">
        <v>401</v>
      </c>
      <c r="C36" t="s">
        <v>402</v>
      </c>
      <c r="D36" t="s">
        <v>403</v>
      </c>
      <c r="E36" t="s">
        <v>404</v>
      </c>
      <c r="H36" t="s">
        <v>405</v>
      </c>
      <c r="M36" t="s">
        <v>406</v>
      </c>
    </row>
    <row r="37" spans="1:13">
      <c r="B37">
        <v>32467</v>
      </c>
      <c r="C37">
        <v>17</v>
      </c>
      <c r="D37">
        <v>55</v>
      </c>
      <c r="E37">
        <v>32539</v>
      </c>
      <c r="F37" s="450">
        <v>788744.3</v>
      </c>
      <c r="G37" s="450">
        <v>5181331.3</v>
      </c>
      <c r="H37">
        <v>1259</v>
      </c>
      <c r="I37" s="450">
        <v>117152.59</v>
      </c>
      <c r="J37" s="468">
        <v>5043138.1900000004</v>
      </c>
      <c r="K37" s="450">
        <v>4275434.41</v>
      </c>
      <c r="L37" s="464">
        <v>2458</v>
      </c>
      <c r="M37">
        <v>558</v>
      </c>
    </row>
    <row r="38" spans="1:13">
      <c r="B38" s="450">
        <v>4379567.8</v>
      </c>
      <c r="C38" s="450">
        <v>2274.3000000000002</v>
      </c>
      <c r="D38" s="450">
        <v>10744.9</v>
      </c>
      <c r="E38" s="451">
        <v>4392587</v>
      </c>
      <c r="H38" s="450">
        <v>138193.10999999999</v>
      </c>
    </row>
    <row r="40" spans="1:13">
      <c r="A40" s="453" t="s">
        <v>449</v>
      </c>
    </row>
    <row r="41" spans="1:13">
      <c r="A41" t="s">
        <v>388</v>
      </c>
      <c r="B41" t="s">
        <v>389</v>
      </c>
      <c r="C41" t="s">
        <v>390</v>
      </c>
      <c r="D41" t="s">
        <v>391</v>
      </c>
      <c r="E41" t="s">
        <v>392</v>
      </c>
      <c r="F41" t="s">
        <v>393</v>
      </c>
      <c r="G41" t="s">
        <v>394</v>
      </c>
      <c r="H41" t="s">
        <v>395</v>
      </c>
      <c r="I41" t="s">
        <v>396</v>
      </c>
      <c r="J41" s="468" t="s">
        <v>397</v>
      </c>
      <c r="K41" t="s">
        <v>398</v>
      </c>
      <c r="L41" s="464" t="s">
        <v>399</v>
      </c>
      <c r="M41" t="s">
        <v>400</v>
      </c>
    </row>
    <row r="42" spans="1:13">
      <c r="B42" t="s">
        <v>401</v>
      </c>
      <c r="C42" t="s">
        <v>402</v>
      </c>
      <c r="D42" t="s">
        <v>403</v>
      </c>
      <c r="E42" t="s">
        <v>404</v>
      </c>
      <c r="H42" t="s">
        <v>405</v>
      </c>
      <c r="M42" t="s">
        <v>406</v>
      </c>
    </row>
    <row r="43" spans="1:13">
      <c r="B43">
        <v>33020</v>
      </c>
      <c r="C43">
        <v>108</v>
      </c>
      <c r="D43">
        <v>67</v>
      </c>
      <c r="E43">
        <v>33195</v>
      </c>
      <c r="F43" s="450">
        <v>783075.83999999997</v>
      </c>
      <c r="G43" s="450">
        <v>5144235.62</v>
      </c>
      <c r="H43">
        <v>1240</v>
      </c>
      <c r="I43" s="450">
        <v>118566.67</v>
      </c>
      <c r="J43" s="468">
        <v>5004368.3</v>
      </c>
      <c r="K43" s="450">
        <v>4242593.1100000003</v>
      </c>
      <c r="L43" s="464">
        <v>2661</v>
      </c>
      <c r="M43">
        <v>581</v>
      </c>
    </row>
    <row r="44" spans="1:13">
      <c r="B44" s="450">
        <v>4340250.37</v>
      </c>
      <c r="C44" s="450">
        <v>10087.709999999999</v>
      </c>
      <c r="D44" s="450">
        <v>10821.7</v>
      </c>
      <c r="E44" s="450">
        <v>4361159.78</v>
      </c>
      <c r="H44" s="450">
        <v>139867.32999999999</v>
      </c>
    </row>
    <row r="46" spans="1:13">
      <c r="A46" s="453" t="s">
        <v>450</v>
      </c>
    </row>
    <row r="47" spans="1:13">
      <c r="A47" t="s">
        <v>388</v>
      </c>
      <c r="B47" t="s">
        <v>389</v>
      </c>
      <c r="C47" t="s">
        <v>390</v>
      </c>
      <c r="D47" t="s">
        <v>391</v>
      </c>
      <c r="E47" t="s">
        <v>392</v>
      </c>
      <c r="F47" t="s">
        <v>393</v>
      </c>
      <c r="G47" t="s">
        <v>394</v>
      </c>
      <c r="H47" t="s">
        <v>395</v>
      </c>
      <c r="I47" t="s">
        <v>396</v>
      </c>
      <c r="J47" s="468" t="s">
        <v>397</v>
      </c>
      <c r="K47" t="s">
        <v>398</v>
      </c>
      <c r="L47" s="464" t="s">
        <v>399</v>
      </c>
      <c r="M47" t="s">
        <v>400</v>
      </c>
    </row>
    <row r="48" spans="1:13">
      <c r="B48" t="s">
        <v>401</v>
      </c>
      <c r="C48" t="s">
        <v>402</v>
      </c>
      <c r="D48" t="s">
        <v>403</v>
      </c>
      <c r="E48" t="s">
        <v>404</v>
      </c>
      <c r="H48" t="s">
        <v>405</v>
      </c>
      <c r="M48" t="s">
        <v>406</v>
      </c>
    </row>
    <row r="49" spans="1:13">
      <c r="B49">
        <v>30185</v>
      </c>
      <c r="C49">
        <v>105</v>
      </c>
      <c r="D49">
        <v>44</v>
      </c>
      <c r="E49">
        <v>30334</v>
      </c>
      <c r="F49" s="450">
        <v>692407.93</v>
      </c>
      <c r="G49" s="451">
        <v>4544525</v>
      </c>
      <c r="H49">
        <v>1020</v>
      </c>
      <c r="I49" s="450">
        <v>95422.46</v>
      </c>
      <c r="J49" s="468">
        <v>4431980.8</v>
      </c>
      <c r="K49" s="450">
        <v>3756694.61</v>
      </c>
      <c r="L49" s="464">
        <v>2383</v>
      </c>
      <c r="M49">
        <v>483</v>
      </c>
    </row>
    <row r="50" spans="1:13">
      <c r="B50" s="450">
        <v>3841822.18</v>
      </c>
      <c r="C50" s="450">
        <v>4809.2700000000004</v>
      </c>
      <c r="D50" s="450">
        <v>5485.62</v>
      </c>
      <c r="E50" s="450">
        <v>3852117.07</v>
      </c>
      <c r="H50" s="450">
        <v>112544.2</v>
      </c>
    </row>
    <row r="52" spans="1:13">
      <c r="A52" s="453" t="s">
        <v>451</v>
      </c>
    </row>
    <row r="53" spans="1:13">
      <c r="A53" t="s">
        <v>388</v>
      </c>
      <c r="B53" t="s">
        <v>389</v>
      </c>
      <c r="C53" t="s">
        <v>390</v>
      </c>
      <c r="D53" t="s">
        <v>391</v>
      </c>
      <c r="E53" t="s">
        <v>392</v>
      </c>
      <c r="F53" t="s">
        <v>393</v>
      </c>
      <c r="G53" t="s">
        <v>394</v>
      </c>
      <c r="H53" t="s">
        <v>395</v>
      </c>
      <c r="I53" t="s">
        <v>396</v>
      </c>
      <c r="J53" s="468" t="s">
        <v>397</v>
      </c>
      <c r="K53" t="s">
        <v>398</v>
      </c>
      <c r="L53" s="464" t="s">
        <v>399</v>
      </c>
      <c r="M53" t="s">
        <v>400</v>
      </c>
    </row>
    <row r="54" spans="1:13">
      <c r="B54" t="s">
        <v>401</v>
      </c>
      <c r="C54" t="s">
        <v>402</v>
      </c>
      <c r="D54" t="s">
        <v>403</v>
      </c>
      <c r="E54" t="s">
        <v>404</v>
      </c>
      <c r="H54" t="s">
        <v>405</v>
      </c>
      <c r="M54" t="s">
        <v>406</v>
      </c>
    </row>
    <row r="55" spans="1:13">
      <c r="B55">
        <v>39695</v>
      </c>
      <c r="C55">
        <v>19</v>
      </c>
      <c r="D55">
        <v>95</v>
      </c>
      <c r="E55">
        <v>39809</v>
      </c>
      <c r="F55" s="450">
        <v>887852.17</v>
      </c>
      <c r="G55" s="450">
        <v>5836775.0899999999</v>
      </c>
      <c r="H55">
        <v>1419</v>
      </c>
      <c r="I55" s="450">
        <v>147179.79</v>
      </c>
      <c r="J55" s="468">
        <v>5663103.6299999999</v>
      </c>
      <c r="K55" s="450">
        <v>4801743.13</v>
      </c>
      <c r="L55" s="464">
        <v>2896</v>
      </c>
      <c r="M55">
        <v>625</v>
      </c>
    </row>
    <row r="56" spans="1:13">
      <c r="B56" s="450">
        <v>4930915.9800000004</v>
      </c>
      <c r="C56" s="450">
        <v>1501.14</v>
      </c>
      <c r="D56" s="450">
        <v>16505.8</v>
      </c>
      <c r="E56" s="450">
        <v>4948922.92</v>
      </c>
      <c r="H56" s="450">
        <v>173671.46</v>
      </c>
    </row>
    <row r="59" spans="1:13">
      <c r="A59" t="s">
        <v>388</v>
      </c>
      <c r="B59" t="s">
        <v>389</v>
      </c>
      <c r="C59" t="s">
        <v>390</v>
      </c>
      <c r="D59" t="s">
        <v>391</v>
      </c>
      <c r="E59" t="s">
        <v>392</v>
      </c>
      <c r="F59" t="s">
        <v>393</v>
      </c>
      <c r="G59" t="s">
        <v>394</v>
      </c>
      <c r="H59" t="s">
        <v>395</v>
      </c>
      <c r="I59" t="s">
        <v>396</v>
      </c>
      <c r="J59" s="468" t="s">
        <v>397</v>
      </c>
      <c r="K59" t="s">
        <v>398</v>
      </c>
      <c r="L59" s="464" t="s">
        <v>399</v>
      </c>
      <c r="M59" t="s">
        <v>400</v>
      </c>
    </row>
    <row r="60" spans="1:13">
      <c r="B60" t="s">
        <v>401</v>
      </c>
      <c r="C60" t="s">
        <v>402</v>
      </c>
      <c r="D60" t="s">
        <v>403</v>
      </c>
      <c r="E60" t="s">
        <v>404</v>
      </c>
      <c r="H60" t="s">
        <v>405</v>
      </c>
      <c r="M60" t="s">
        <v>406</v>
      </c>
    </row>
    <row r="61" spans="1:13">
      <c r="B61">
        <v>35514</v>
      </c>
      <c r="C61">
        <v>12</v>
      </c>
      <c r="D61">
        <v>150</v>
      </c>
      <c r="E61">
        <v>35676</v>
      </c>
      <c r="F61" s="450">
        <v>779371.06</v>
      </c>
      <c r="G61" s="450">
        <v>5140831.87</v>
      </c>
      <c r="H61">
        <v>1672</v>
      </c>
      <c r="I61" s="450">
        <v>167026.53</v>
      </c>
      <c r="J61" s="468">
        <v>4943818.34</v>
      </c>
      <c r="K61" s="450">
        <v>4194434.28</v>
      </c>
      <c r="L61" s="464">
        <v>2539</v>
      </c>
      <c r="M61">
        <v>488</v>
      </c>
    </row>
    <row r="62" spans="1:13">
      <c r="B62" s="450">
        <v>4328939.47</v>
      </c>
      <c r="C62" s="450">
        <v>859.79</v>
      </c>
      <c r="D62" s="450">
        <v>31661.55</v>
      </c>
      <c r="E62" s="450">
        <v>4361460.8099999996</v>
      </c>
      <c r="H62" s="450">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388</v>
      </c>
      <c r="B2" t="s">
        <v>389</v>
      </c>
      <c r="C2" t="s">
        <v>390</v>
      </c>
      <c r="D2" t="s">
        <v>391</v>
      </c>
      <c r="E2" t="s">
        <v>392</v>
      </c>
      <c r="F2" t="s">
        <v>393</v>
      </c>
      <c r="G2" t="s">
        <v>394</v>
      </c>
      <c r="H2" t="s">
        <v>395</v>
      </c>
      <c r="I2" t="s">
        <v>396</v>
      </c>
      <c r="J2" t="s">
        <v>416</v>
      </c>
      <c r="K2" t="s">
        <v>397</v>
      </c>
      <c r="L2" t="s">
        <v>398</v>
      </c>
      <c r="M2" t="s">
        <v>399</v>
      </c>
      <c r="N2" t="s">
        <v>400</v>
      </c>
    </row>
    <row r="3" spans="1:14">
      <c r="B3" t="s">
        <v>401</v>
      </c>
      <c r="C3" t="s">
        <v>402</v>
      </c>
      <c r="D3" t="s">
        <v>403</v>
      </c>
      <c r="E3" t="s">
        <v>404</v>
      </c>
      <c r="H3" t="s">
        <v>405</v>
      </c>
      <c r="N3" t="s">
        <v>406</v>
      </c>
    </row>
    <row r="4" spans="1:14">
      <c r="A4" t="s">
        <v>42</v>
      </c>
      <c r="B4">
        <v>2930</v>
      </c>
      <c r="C4">
        <v>0</v>
      </c>
      <c r="D4">
        <v>18</v>
      </c>
      <c r="E4">
        <v>2948</v>
      </c>
      <c r="F4" s="450">
        <v>64518.66</v>
      </c>
      <c r="G4" s="450">
        <v>425211.67</v>
      </c>
      <c r="H4">
        <v>110</v>
      </c>
      <c r="I4" s="450">
        <v>10293.290000000001</v>
      </c>
      <c r="J4" s="450">
        <f>E4-H4</f>
        <v>2838</v>
      </c>
      <c r="K4" s="450">
        <v>413065.6</v>
      </c>
      <c r="L4" s="450">
        <v>350399.72</v>
      </c>
      <c r="M4">
        <v>207</v>
      </c>
      <c r="N4">
        <v>39</v>
      </c>
    </row>
    <row r="5" spans="1:14">
      <c r="B5" s="450">
        <v>358429.21</v>
      </c>
      <c r="C5" s="451">
        <v>0</v>
      </c>
      <c r="D5" s="450">
        <v>2263.8000000000002</v>
      </c>
      <c r="E5" s="450">
        <v>360693.01</v>
      </c>
      <c r="H5" s="450">
        <v>12146.07</v>
      </c>
      <c r="N5" s="451">
        <v>0</v>
      </c>
    </row>
    <row r="6" spans="1:14">
      <c r="A6" t="s">
        <v>409</v>
      </c>
      <c r="B6">
        <v>5169</v>
      </c>
      <c r="C6">
        <v>0</v>
      </c>
      <c r="D6">
        <v>38</v>
      </c>
      <c r="E6">
        <v>5207</v>
      </c>
      <c r="F6" s="450">
        <v>112754.56</v>
      </c>
      <c r="G6" s="450">
        <v>747579.23</v>
      </c>
      <c r="H6">
        <v>184</v>
      </c>
      <c r="I6" s="450">
        <v>20325.740000000002</v>
      </c>
      <c r="J6" s="450">
        <f>E6-H6</f>
        <v>5023</v>
      </c>
      <c r="K6" s="450">
        <v>723594.87</v>
      </c>
      <c r="L6" s="450">
        <v>614498.93000000005</v>
      </c>
      <c r="M6">
        <v>343</v>
      </c>
      <c r="N6">
        <v>99</v>
      </c>
    </row>
    <row r="7" spans="1:14">
      <c r="B7" s="450">
        <v>626401.47</v>
      </c>
      <c r="C7" s="451">
        <v>0</v>
      </c>
      <c r="D7" s="450">
        <v>8423.2000000000007</v>
      </c>
      <c r="E7" s="450">
        <v>634824.67000000004</v>
      </c>
      <c r="H7" s="450">
        <v>23984.36</v>
      </c>
      <c r="N7" s="451">
        <v>0</v>
      </c>
    </row>
    <row r="8" spans="1:14">
      <c r="A8" t="s">
        <v>265</v>
      </c>
      <c r="B8">
        <v>3063</v>
      </c>
      <c r="C8">
        <v>0</v>
      </c>
      <c r="D8">
        <v>6</v>
      </c>
      <c r="E8">
        <v>3069</v>
      </c>
      <c r="F8" s="450">
        <v>69592.460000000006</v>
      </c>
      <c r="G8" s="450">
        <v>457105.36</v>
      </c>
      <c r="H8">
        <v>112</v>
      </c>
      <c r="I8" s="450">
        <v>9407.69</v>
      </c>
      <c r="J8" s="450">
        <f>E8-H8</f>
        <v>2957</v>
      </c>
      <c r="K8" s="450">
        <v>446004.46</v>
      </c>
      <c r="L8" s="450">
        <v>378105.21</v>
      </c>
      <c r="M8">
        <v>335</v>
      </c>
      <c r="N8">
        <v>71</v>
      </c>
    </row>
    <row r="9" spans="1:14">
      <c r="B9" s="450">
        <v>386619.35</v>
      </c>
      <c r="C9" s="451">
        <v>0</v>
      </c>
      <c r="D9" s="450">
        <v>893.55</v>
      </c>
      <c r="E9" s="450">
        <v>387512.9</v>
      </c>
      <c r="H9" s="450">
        <v>11100.9</v>
      </c>
      <c r="N9" s="451">
        <v>0</v>
      </c>
    </row>
    <row r="10" spans="1:14">
      <c r="A10" t="s">
        <v>411</v>
      </c>
      <c r="B10">
        <v>0</v>
      </c>
      <c r="C10">
        <v>0</v>
      </c>
      <c r="D10">
        <v>0</v>
      </c>
      <c r="E10">
        <v>0</v>
      </c>
      <c r="F10" s="451">
        <v>0</v>
      </c>
      <c r="G10" s="451">
        <v>0</v>
      </c>
      <c r="H10">
        <v>0</v>
      </c>
      <c r="I10" s="451">
        <v>0</v>
      </c>
      <c r="J10" s="451"/>
      <c r="K10" s="451">
        <v>0</v>
      </c>
      <c r="L10" s="451">
        <v>0</v>
      </c>
      <c r="M10">
        <v>0</v>
      </c>
      <c r="N10">
        <v>0</v>
      </c>
    </row>
    <row r="11" spans="1:14">
      <c r="B11" s="451">
        <v>0</v>
      </c>
      <c r="C11" s="451">
        <v>0</v>
      </c>
      <c r="D11" s="451">
        <v>0</v>
      </c>
      <c r="E11" s="451">
        <v>0</v>
      </c>
      <c r="H11" s="451">
        <v>0</v>
      </c>
      <c r="N11" s="451">
        <v>0</v>
      </c>
    </row>
    <row r="12" spans="1:14">
      <c r="A12" t="s">
        <v>410</v>
      </c>
      <c r="B12">
        <v>3173</v>
      </c>
      <c r="C12">
        <v>0</v>
      </c>
      <c r="D12">
        <v>2</v>
      </c>
      <c r="E12">
        <v>3175</v>
      </c>
      <c r="F12" s="450">
        <v>71375.42</v>
      </c>
      <c r="G12" s="450">
        <v>468856.86</v>
      </c>
      <c r="H12">
        <v>102</v>
      </c>
      <c r="I12" s="450">
        <v>9715.9699999999993</v>
      </c>
      <c r="J12" s="450">
        <f>E12-H12</f>
        <v>3073</v>
      </c>
      <c r="K12" s="450">
        <v>457392.02</v>
      </c>
      <c r="L12" s="450">
        <v>387765.47</v>
      </c>
      <c r="M12">
        <v>279</v>
      </c>
      <c r="N12">
        <v>55</v>
      </c>
    </row>
    <row r="13" spans="1:14">
      <c r="B13" s="450">
        <v>396522.94</v>
      </c>
      <c r="C13" s="451">
        <v>0</v>
      </c>
      <c r="D13" s="450">
        <v>958.5</v>
      </c>
      <c r="E13" s="450">
        <v>397481.44</v>
      </c>
      <c r="H13" s="450">
        <v>11464.84</v>
      </c>
      <c r="N13" s="451">
        <v>0</v>
      </c>
    </row>
    <row r="14" spans="1:14">
      <c r="A14" t="s">
        <v>407</v>
      </c>
      <c r="B14">
        <v>3089</v>
      </c>
      <c r="C14">
        <v>0</v>
      </c>
      <c r="D14">
        <v>5</v>
      </c>
      <c r="E14">
        <v>3094</v>
      </c>
      <c r="F14" s="450">
        <v>66655.48</v>
      </c>
      <c r="G14" s="450">
        <v>437661.07</v>
      </c>
      <c r="H14">
        <v>85</v>
      </c>
      <c r="I14" s="450">
        <v>8795.19</v>
      </c>
      <c r="J14" s="450">
        <f>E14-H14</f>
        <v>3009</v>
      </c>
      <c r="K14" s="450">
        <v>427282.79</v>
      </c>
      <c r="L14" s="450">
        <v>362210.4</v>
      </c>
      <c r="M14">
        <v>169</v>
      </c>
      <c r="N14">
        <v>26</v>
      </c>
    </row>
    <row r="15" spans="1:14">
      <c r="B15" s="450">
        <v>370299.79</v>
      </c>
      <c r="C15" s="451">
        <v>0</v>
      </c>
      <c r="D15" s="450">
        <v>705.8</v>
      </c>
      <c r="E15" s="450">
        <v>371005.59</v>
      </c>
      <c r="H15" s="450">
        <v>10378.280000000001</v>
      </c>
      <c r="N15" s="451">
        <v>0</v>
      </c>
    </row>
    <row r="16" spans="1:14">
      <c r="A16" t="s">
        <v>408</v>
      </c>
      <c r="B16">
        <v>4012</v>
      </c>
      <c r="C16">
        <v>2</v>
      </c>
      <c r="D16">
        <v>16</v>
      </c>
      <c r="E16">
        <v>4030</v>
      </c>
      <c r="F16" s="450">
        <v>88089.32</v>
      </c>
      <c r="G16" s="450">
        <v>579211.31999999995</v>
      </c>
      <c r="H16">
        <v>141</v>
      </c>
      <c r="I16" s="450">
        <v>13588.77</v>
      </c>
      <c r="J16" s="450">
        <f>E16-H16</f>
        <v>3889</v>
      </c>
      <c r="K16" s="450">
        <v>563177.02</v>
      </c>
      <c r="L16" s="450">
        <v>477533.24</v>
      </c>
      <c r="M16">
        <v>191</v>
      </c>
      <c r="N16">
        <v>52</v>
      </c>
    </row>
    <row r="17" spans="1:14">
      <c r="B17" s="450">
        <v>489193.62</v>
      </c>
      <c r="C17" s="450">
        <v>182.88</v>
      </c>
      <c r="D17" s="450">
        <v>1745.5</v>
      </c>
      <c r="E17" s="451">
        <v>491122</v>
      </c>
      <c r="H17" s="450">
        <v>16034.3</v>
      </c>
      <c r="N17" s="451">
        <v>0</v>
      </c>
    </row>
    <row r="18" spans="1:14">
      <c r="A18" t="s">
        <v>324</v>
      </c>
      <c r="B18">
        <v>3599</v>
      </c>
      <c r="C18">
        <v>0</v>
      </c>
      <c r="D18">
        <v>0</v>
      </c>
      <c r="E18">
        <v>3599</v>
      </c>
      <c r="F18" s="450">
        <v>82084.09</v>
      </c>
      <c r="G18" s="450">
        <v>538097.13</v>
      </c>
      <c r="H18">
        <v>97</v>
      </c>
      <c r="I18" s="450">
        <v>8527.9</v>
      </c>
      <c r="J18" s="450">
        <f>E18-H18</f>
        <v>3502</v>
      </c>
      <c r="K18" s="450">
        <v>528034.22</v>
      </c>
      <c r="L18" s="450">
        <v>447485.14</v>
      </c>
      <c r="M18">
        <v>331</v>
      </c>
      <c r="N18">
        <v>37</v>
      </c>
    </row>
    <row r="19" spans="1:14">
      <c r="B19" s="450">
        <v>456013.04</v>
      </c>
      <c r="C19" s="451">
        <v>0</v>
      </c>
      <c r="D19" s="451">
        <v>0</v>
      </c>
      <c r="E19" s="450">
        <v>456013.04</v>
      </c>
      <c r="H19" s="450">
        <v>10062.91</v>
      </c>
      <c r="N19" s="451">
        <v>0</v>
      </c>
    </row>
    <row r="20" spans="1:14">
      <c r="A20" t="s">
        <v>266</v>
      </c>
      <c r="B20">
        <v>1154</v>
      </c>
      <c r="C20">
        <v>0</v>
      </c>
      <c r="D20">
        <v>1</v>
      </c>
      <c r="E20">
        <v>1155</v>
      </c>
      <c r="F20" s="450">
        <v>26138.31</v>
      </c>
      <c r="G20" s="450">
        <v>171449.92</v>
      </c>
      <c r="H20">
        <v>44</v>
      </c>
      <c r="I20" s="450">
        <v>6714.53</v>
      </c>
      <c r="J20" s="450">
        <f>E20-H20</f>
        <v>1111</v>
      </c>
      <c r="K20" s="450">
        <v>163526.78</v>
      </c>
      <c r="L20" s="450">
        <v>138597.07999999999</v>
      </c>
      <c r="M20">
        <v>68</v>
      </c>
      <c r="N20">
        <v>21</v>
      </c>
    </row>
    <row r="21" spans="1:14">
      <c r="B21" s="450">
        <v>145210.21</v>
      </c>
      <c r="C21" s="451">
        <v>0</v>
      </c>
      <c r="D21" s="450">
        <v>101.4</v>
      </c>
      <c r="E21" s="450">
        <v>145311.60999999999</v>
      </c>
      <c r="H21" s="450">
        <v>7923.14</v>
      </c>
      <c r="N21" s="451">
        <v>0</v>
      </c>
    </row>
    <row r="22" spans="1:14">
      <c r="A22" t="s">
        <v>322</v>
      </c>
      <c r="B22">
        <v>4470</v>
      </c>
      <c r="C22">
        <v>4</v>
      </c>
      <c r="D22">
        <v>1</v>
      </c>
      <c r="E22">
        <v>4475</v>
      </c>
      <c r="F22" s="450">
        <v>105957.36</v>
      </c>
      <c r="G22" s="450">
        <v>694750.53</v>
      </c>
      <c r="H22">
        <v>181</v>
      </c>
      <c r="I22" s="450">
        <v>22813.81</v>
      </c>
      <c r="J22" s="450">
        <f>E22-H22</f>
        <v>4294</v>
      </c>
      <c r="K22" s="450">
        <v>667830.24</v>
      </c>
      <c r="L22" s="450">
        <v>565979.36</v>
      </c>
      <c r="M22">
        <v>271</v>
      </c>
      <c r="N22">
        <v>71</v>
      </c>
    </row>
    <row r="23" spans="1:14">
      <c r="B23" s="450">
        <v>588428.01</v>
      </c>
      <c r="C23" s="450">
        <v>213.96</v>
      </c>
      <c r="D23" s="450">
        <v>151.19999999999999</v>
      </c>
      <c r="E23" s="450">
        <v>588793.17000000004</v>
      </c>
      <c r="H23" s="450">
        <v>26920.29</v>
      </c>
      <c r="N23" s="451">
        <v>0</v>
      </c>
    </row>
    <row r="24" spans="1:14">
      <c r="A24" t="s">
        <v>310</v>
      </c>
      <c r="B24">
        <v>4297</v>
      </c>
      <c r="C24">
        <v>1</v>
      </c>
      <c r="D24">
        <v>7</v>
      </c>
      <c r="E24">
        <v>4305</v>
      </c>
      <c r="F24" s="450">
        <v>96112.06</v>
      </c>
      <c r="G24" s="450">
        <v>631146.87</v>
      </c>
      <c r="H24">
        <v>172</v>
      </c>
      <c r="I24" s="450">
        <v>17832.97</v>
      </c>
      <c r="J24" s="450">
        <f>E24-H24</f>
        <v>4133</v>
      </c>
      <c r="K24" s="450">
        <v>610103.97</v>
      </c>
      <c r="L24" s="450">
        <v>517201.84</v>
      </c>
      <c r="M24">
        <v>329</v>
      </c>
      <c r="N24">
        <v>75</v>
      </c>
    </row>
    <row r="25" spans="1:14">
      <c r="B25" s="450">
        <v>533864.82999999996</v>
      </c>
      <c r="C25" s="450">
        <v>78.73</v>
      </c>
      <c r="D25" s="450">
        <v>1091.25</v>
      </c>
      <c r="E25" s="450">
        <v>535034.81000000006</v>
      </c>
      <c r="H25" s="450">
        <v>21042.9</v>
      </c>
      <c r="N25" s="451">
        <v>0</v>
      </c>
    </row>
    <row r="26" spans="1:14">
      <c r="A26" t="s">
        <v>318</v>
      </c>
      <c r="B26">
        <v>4748</v>
      </c>
      <c r="C26">
        <v>12</v>
      </c>
      <c r="D26">
        <v>1</v>
      </c>
      <c r="E26">
        <v>4761</v>
      </c>
      <c r="F26" s="450">
        <v>104978.29</v>
      </c>
      <c r="G26" s="450">
        <v>688352.57</v>
      </c>
      <c r="H26">
        <v>191</v>
      </c>
      <c r="I26" s="450">
        <v>19163.939999999999</v>
      </c>
      <c r="J26" s="450">
        <f>E26-H26</f>
        <v>4570</v>
      </c>
      <c r="K26" s="450">
        <v>665739.12</v>
      </c>
      <c r="L26" s="450">
        <v>564210.34</v>
      </c>
      <c r="M26">
        <v>364</v>
      </c>
      <c r="N26">
        <v>80</v>
      </c>
    </row>
    <row r="27" spans="1:14">
      <c r="B27" s="450">
        <v>582177.11</v>
      </c>
      <c r="C27" s="450">
        <v>1025.57</v>
      </c>
      <c r="D27" s="450">
        <v>171.6</v>
      </c>
      <c r="E27" s="450">
        <v>583374.28</v>
      </c>
      <c r="H27" s="450">
        <v>22613.45</v>
      </c>
      <c r="N27" s="451">
        <v>0</v>
      </c>
    </row>
    <row r="28" spans="1:14">
      <c r="B28">
        <v>39704</v>
      </c>
      <c r="C28">
        <v>19</v>
      </c>
      <c r="D28">
        <v>95</v>
      </c>
      <c r="E28">
        <v>39818</v>
      </c>
      <c r="F28" s="450">
        <v>888256.01</v>
      </c>
      <c r="G28" s="450">
        <v>5839422.5300000003</v>
      </c>
      <c r="H28">
        <v>1419</v>
      </c>
      <c r="I28" s="450">
        <v>147179.79</v>
      </c>
      <c r="J28" s="452">
        <f>SUM(J4:J26)</f>
        <v>38399</v>
      </c>
      <c r="K28" s="452">
        <v>5665751.0700000003</v>
      </c>
      <c r="L28" s="450">
        <v>4803986.7300000004</v>
      </c>
      <c r="M28">
        <v>2887</v>
      </c>
      <c r="N28">
        <v>626</v>
      </c>
    </row>
    <row r="29" spans="1:14">
      <c r="B29" s="450">
        <v>4933159.58</v>
      </c>
      <c r="C29" s="450">
        <v>1501.14</v>
      </c>
      <c r="D29" s="450">
        <v>16505.8</v>
      </c>
      <c r="E29" s="450">
        <v>4951166.5199999996</v>
      </c>
      <c r="H29" s="450">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77" customWidth="1"/>
    <col min="11" max="11" width="13.42578125" customWidth="1"/>
    <col min="12" max="12" width="20.5703125" bestFit="1" customWidth="1"/>
  </cols>
  <sheetData>
    <row r="2" spans="1:14">
      <c r="A2" t="s">
        <v>388</v>
      </c>
      <c r="B2" t="s">
        <v>389</v>
      </c>
      <c r="C2" t="s">
        <v>390</v>
      </c>
      <c r="D2" t="s">
        <v>391</v>
      </c>
      <c r="E2" s="476" t="s">
        <v>392</v>
      </c>
      <c r="F2" t="s">
        <v>393</v>
      </c>
      <c r="G2" t="s">
        <v>394</v>
      </c>
      <c r="H2" s="476" t="s">
        <v>395</v>
      </c>
      <c r="I2" t="s">
        <v>396</v>
      </c>
      <c r="J2" s="477" t="s">
        <v>170</v>
      </c>
      <c r="K2" t="s">
        <v>397</v>
      </c>
      <c r="L2" t="s">
        <v>398</v>
      </c>
      <c r="M2" t="s">
        <v>399</v>
      </c>
      <c r="N2" t="s">
        <v>400</v>
      </c>
    </row>
    <row r="3" spans="1:14">
      <c r="B3" t="s">
        <v>401</v>
      </c>
      <c r="C3" t="s">
        <v>402</v>
      </c>
      <c r="D3" t="s">
        <v>403</v>
      </c>
      <c r="E3" s="476" t="s">
        <v>404</v>
      </c>
      <c r="F3" s="464"/>
      <c r="G3" s="464"/>
      <c r="H3" s="476" t="s">
        <v>405</v>
      </c>
      <c r="N3" t="s">
        <v>406</v>
      </c>
    </row>
    <row r="4" spans="1:14">
      <c r="A4" t="s">
        <v>42</v>
      </c>
      <c r="B4">
        <v>2744</v>
      </c>
      <c r="C4">
        <v>0</v>
      </c>
      <c r="D4">
        <v>8</v>
      </c>
      <c r="E4">
        <v>2752</v>
      </c>
      <c r="F4" s="450">
        <v>60471.3</v>
      </c>
      <c r="G4" s="450">
        <v>397586.84</v>
      </c>
      <c r="H4">
        <v>95</v>
      </c>
      <c r="I4" s="450">
        <v>8642.56</v>
      </c>
      <c r="J4" s="477">
        <f>E4-H4</f>
        <v>2657</v>
      </c>
      <c r="K4" s="450">
        <v>387409.76</v>
      </c>
      <c r="L4" s="450">
        <v>328472.98</v>
      </c>
      <c r="M4">
        <v>215</v>
      </c>
      <c r="N4">
        <v>41</v>
      </c>
    </row>
    <row r="5" spans="1:14">
      <c r="B5" s="450">
        <v>335944.34</v>
      </c>
      <c r="C5" s="451">
        <v>0</v>
      </c>
      <c r="D5" s="450">
        <v>1171.2</v>
      </c>
      <c r="E5" s="450">
        <v>337115.54</v>
      </c>
      <c r="H5" s="450">
        <v>10177.08</v>
      </c>
      <c r="N5" s="451">
        <v>0</v>
      </c>
    </row>
    <row r="6" spans="1:14">
      <c r="A6" t="s">
        <v>409</v>
      </c>
      <c r="B6">
        <v>3939</v>
      </c>
      <c r="C6">
        <v>3</v>
      </c>
      <c r="D6">
        <v>115</v>
      </c>
      <c r="E6">
        <v>4057</v>
      </c>
      <c r="F6" s="450">
        <v>85297.81</v>
      </c>
      <c r="G6" s="450">
        <v>585709.80000000005</v>
      </c>
      <c r="H6">
        <v>251</v>
      </c>
      <c r="I6" s="450">
        <v>26212.09</v>
      </c>
      <c r="J6" s="477">
        <f>E6-H6</f>
        <v>3806</v>
      </c>
      <c r="K6" s="450">
        <v>554786.67000000004</v>
      </c>
      <c r="L6" s="450">
        <v>474199.9</v>
      </c>
      <c r="M6">
        <v>267</v>
      </c>
      <c r="N6">
        <v>65</v>
      </c>
    </row>
    <row r="7" spans="1:14">
      <c r="B7" s="450">
        <v>473529.65</v>
      </c>
      <c r="C7" s="450">
        <v>337.94</v>
      </c>
      <c r="D7" s="450">
        <v>26544.400000000001</v>
      </c>
      <c r="E7" s="450">
        <v>500411.99</v>
      </c>
      <c r="H7" s="450">
        <v>30923.13</v>
      </c>
      <c r="N7" s="451">
        <v>0</v>
      </c>
    </row>
    <row r="8" spans="1:14">
      <c r="A8" t="s">
        <v>265</v>
      </c>
      <c r="B8">
        <v>2753</v>
      </c>
      <c r="C8">
        <v>2</v>
      </c>
      <c r="D8">
        <v>2</v>
      </c>
      <c r="E8">
        <v>2757</v>
      </c>
      <c r="F8" s="450">
        <v>59561.93</v>
      </c>
      <c r="G8" s="450">
        <v>390727.21</v>
      </c>
      <c r="H8">
        <v>108</v>
      </c>
      <c r="I8" s="450">
        <v>9690.67</v>
      </c>
      <c r="J8" s="477">
        <f>E8-H8</f>
        <v>2649</v>
      </c>
      <c r="K8" s="450">
        <v>379292.31</v>
      </c>
      <c r="L8" s="450">
        <v>321474.61</v>
      </c>
      <c r="M8">
        <v>362</v>
      </c>
      <c r="N8">
        <v>48</v>
      </c>
    </row>
    <row r="9" spans="1:14">
      <c r="B9" s="450">
        <v>330774.32</v>
      </c>
      <c r="C9" s="450">
        <v>131.16</v>
      </c>
      <c r="D9" s="450">
        <v>259.8</v>
      </c>
      <c r="E9" s="450">
        <v>331165.28000000003</v>
      </c>
      <c r="H9" s="450">
        <v>11434.9</v>
      </c>
      <c r="N9" s="451">
        <v>0</v>
      </c>
    </row>
    <row r="10" spans="1:14">
      <c r="A10" t="s">
        <v>411</v>
      </c>
      <c r="B10">
        <v>0</v>
      </c>
      <c r="C10">
        <v>0</v>
      </c>
      <c r="D10">
        <v>0</v>
      </c>
      <c r="E10">
        <v>0</v>
      </c>
      <c r="F10" s="451">
        <v>0</v>
      </c>
      <c r="G10" s="451">
        <v>0</v>
      </c>
      <c r="H10">
        <v>0</v>
      </c>
      <c r="I10" s="451">
        <v>0</v>
      </c>
      <c r="K10" s="451">
        <v>0</v>
      </c>
      <c r="L10" s="451">
        <v>0</v>
      </c>
      <c r="M10">
        <v>0</v>
      </c>
      <c r="N10">
        <v>0</v>
      </c>
    </row>
    <row r="11" spans="1:14">
      <c r="B11" s="451">
        <v>0</v>
      </c>
      <c r="C11" s="451">
        <v>0</v>
      </c>
      <c r="D11" s="451">
        <v>0</v>
      </c>
      <c r="E11" s="451">
        <v>0</v>
      </c>
      <c r="H11" s="451">
        <v>0</v>
      </c>
      <c r="N11" s="451">
        <v>0</v>
      </c>
    </row>
    <row r="12" spans="1:14">
      <c r="A12" t="s">
        <v>410</v>
      </c>
      <c r="B12">
        <v>2854</v>
      </c>
      <c r="C12">
        <v>2</v>
      </c>
      <c r="D12">
        <v>6</v>
      </c>
      <c r="E12">
        <v>2862</v>
      </c>
      <c r="F12" s="450">
        <v>65530.12</v>
      </c>
      <c r="G12" s="450">
        <v>430637.3</v>
      </c>
      <c r="H12">
        <v>137</v>
      </c>
      <c r="I12" s="450">
        <v>14302.92</v>
      </c>
      <c r="J12" s="477">
        <f>E12-H12</f>
        <v>2725</v>
      </c>
      <c r="K12" s="450">
        <v>413759.86</v>
      </c>
      <c r="L12" s="450">
        <v>350804.26</v>
      </c>
      <c r="M12">
        <v>170</v>
      </c>
      <c r="N12">
        <v>38</v>
      </c>
    </row>
    <row r="13" spans="1:14">
      <c r="B13" s="450">
        <v>363969.6</v>
      </c>
      <c r="C13" s="450">
        <v>79.53</v>
      </c>
      <c r="D13" s="450">
        <v>1058.05</v>
      </c>
      <c r="E13" s="450">
        <v>365107.18</v>
      </c>
      <c r="H13" s="450">
        <v>16877.439999999999</v>
      </c>
      <c r="N13" s="451">
        <v>0</v>
      </c>
    </row>
    <row r="14" spans="1:14">
      <c r="A14" t="s">
        <v>407</v>
      </c>
      <c r="B14">
        <v>2883</v>
      </c>
      <c r="C14">
        <v>0</v>
      </c>
      <c r="D14">
        <v>2</v>
      </c>
      <c r="E14">
        <v>2885</v>
      </c>
      <c r="F14" s="450">
        <v>61034.63</v>
      </c>
      <c r="G14" s="450">
        <v>400401.05</v>
      </c>
      <c r="H14">
        <v>120</v>
      </c>
      <c r="I14" s="450">
        <v>13162.92</v>
      </c>
      <c r="J14" s="477">
        <f>E14-H14</f>
        <v>2765</v>
      </c>
      <c r="K14" s="450">
        <v>384890.29</v>
      </c>
      <c r="L14" s="450">
        <v>326203.5</v>
      </c>
      <c r="M14">
        <v>153</v>
      </c>
      <c r="N14">
        <v>36</v>
      </c>
    </row>
    <row r="15" spans="1:14">
      <c r="B15" s="450">
        <v>339072.42</v>
      </c>
      <c r="C15" s="451">
        <v>0</v>
      </c>
      <c r="D15" s="451">
        <v>294</v>
      </c>
      <c r="E15" s="450">
        <v>339366.42</v>
      </c>
      <c r="H15" s="450">
        <v>15510.76</v>
      </c>
      <c r="N15" s="451">
        <v>0</v>
      </c>
    </row>
    <row r="16" spans="1:14">
      <c r="A16" t="s">
        <v>408</v>
      </c>
      <c r="B16">
        <v>3664</v>
      </c>
      <c r="C16">
        <v>0</v>
      </c>
      <c r="D16">
        <v>4</v>
      </c>
      <c r="E16">
        <v>3668</v>
      </c>
      <c r="F16" s="450">
        <v>77398.94</v>
      </c>
      <c r="G16" s="450">
        <v>507886.97</v>
      </c>
      <c r="H16">
        <v>195</v>
      </c>
      <c r="I16" s="450">
        <v>18078.53</v>
      </c>
      <c r="J16" s="477">
        <f>E16-H16</f>
        <v>3473</v>
      </c>
      <c r="K16" s="450">
        <v>486555.05</v>
      </c>
      <c r="L16" s="450">
        <v>412409.5</v>
      </c>
      <c r="M16">
        <v>158</v>
      </c>
      <c r="N16">
        <v>34</v>
      </c>
    </row>
    <row r="17" spans="1:14">
      <c r="B17" s="450">
        <v>429986.43</v>
      </c>
      <c r="C17" s="451">
        <v>0</v>
      </c>
      <c r="D17" s="450">
        <v>501.6</v>
      </c>
      <c r="E17" s="450">
        <v>430488.03</v>
      </c>
      <c r="H17" s="450">
        <v>21331.919999999998</v>
      </c>
      <c r="N17" s="451">
        <v>0</v>
      </c>
    </row>
    <row r="18" spans="1:14">
      <c r="A18" t="s">
        <v>324</v>
      </c>
      <c r="B18">
        <v>3348</v>
      </c>
      <c r="C18">
        <v>0</v>
      </c>
      <c r="D18">
        <v>1</v>
      </c>
      <c r="E18">
        <v>3349</v>
      </c>
      <c r="F18" s="450">
        <v>74206.17</v>
      </c>
      <c r="G18" s="450">
        <v>486633.25</v>
      </c>
      <c r="H18">
        <v>129</v>
      </c>
      <c r="I18" s="450">
        <v>12927.83</v>
      </c>
      <c r="J18" s="477">
        <f>E18-H18</f>
        <v>3220</v>
      </c>
      <c r="K18" s="450">
        <v>471378.42</v>
      </c>
      <c r="L18" s="450">
        <v>399499.25</v>
      </c>
      <c r="M18">
        <v>292</v>
      </c>
      <c r="N18">
        <v>27</v>
      </c>
    </row>
    <row r="19" spans="1:14">
      <c r="B19" s="450">
        <v>412248.58</v>
      </c>
      <c r="C19" s="451">
        <v>0</v>
      </c>
      <c r="D19" s="450">
        <v>178.5</v>
      </c>
      <c r="E19" s="450">
        <v>412427.08</v>
      </c>
      <c r="H19" s="450">
        <v>15254.83</v>
      </c>
      <c r="N19" s="451">
        <v>0</v>
      </c>
    </row>
    <row r="20" spans="1:14">
      <c r="A20" t="s">
        <v>266</v>
      </c>
      <c r="B20">
        <v>1395</v>
      </c>
      <c r="C20">
        <v>0</v>
      </c>
      <c r="D20">
        <v>0</v>
      </c>
      <c r="E20">
        <v>1395</v>
      </c>
      <c r="F20" s="450">
        <v>31845.19</v>
      </c>
      <c r="G20" s="450">
        <v>208759.41</v>
      </c>
      <c r="H20">
        <v>58</v>
      </c>
      <c r="I20" s="450">
        <v>5906.94</v>
      </c>
      <c r="J20" s="477">
        <f>E20-H20</f>
        <v>1337</v>
      </c>
      <c r="K20" s="450">
        <v>201789.22</v>
      </c>
      <c r="L20" s="450">
        <v>171007.28</v>
      </c>
      <c r="M20">
        <v>105</v>
      </c>
      <c r="N20">
        <v>26</v>
      </c>
    </row>
    <row r="21" spans="1:14">
      <c r="B21" s="450">
        <v>176914.22</v>
      </c>
      <c r="C21" s="451">
        <v>0</v>
      </c>
      <c r="D21" s="451">
        <v>0</v>
      </c>
      <c r="E21" s="450">
        <v>176914.22</v>
      </c>
      <c r="H21" s="450">
        <v>6970.19</v>
      </c>
      <c r="N21" s="451">
        <v>0</v>
      </c>
    </row>
    <row r="22" spans="1:14">
      <c r="A22" t="s">
        <v>322</v>
      </c>
      <c r="B22">
        <v>4104</v>
      </c>
      <c r="C22">
        <v>1</v>
      </c>
      <c r="D22">
        <v>4</v>
      </c>
      <c r="E22">
        <v>4109</v>
      </c>
      <c r="F22" s="450">
        <v>93636.66</v>
      </c>
      <c r="G22" s="450">
        <v>614338.93999999994</v>
      </c>
      <c r="H22">
        <v>207</v>
      </c>
      <c r="I22" s="450">
        <v>21331.95</v>
      </c>
      <c r="J22" s="477">
        <f>E22-H22</f>
        <v>3902</v>
      </c>
      <c r="K22" s="450">
        <v>589167.24</v>
      </c>
      <c r="L22" s="450">
        <v>499370.33</v>
      </c>
      <c r="M22">
        <v>260</v>
      </c>
      <c r="N22">
        <v>55</v>
      </c>
    </row>
    <row r="23" spans="1:14">
      <c r="B23" s="450">
        <v>520084.99</v>
      </c>
      <c r="C23" s="450">
        <v>124.99</v>
      </c>
      <c r="D23" s="450">
        <v>492.3</v>
      </c>
      <c r="E23" s="450">
        <v>520702.28</v>
      </c>
      <c r="H23" s="450">
        <v>25171.7</v>
      </c>
      <c r="N23" s="451">
        <v>0</v>
      </c>
    </row>
    <row r="24" spans="1:14">
      <c r="A24" t="s">
        <v>310</v>
      </c>
      <c r="B24">
        <v>4019</v>
      </c>
      <c r="C24">
        <v>0</v>
      </c>
      <c r="D24">
        <v>6</v>
      </c>
      <c r="E24">
        <v>4025</v>
      </c>
      <c r="F24" s="450">
        <v>85790.68</v>
      </c>
      <c r="G24" s="450">
        <v>563314.63</v>
      </c>
      <c r="H24">
        <v>201</v>
      </c>
      <c r="I24" s="450">
        <v>20906.13</v>
      </c>
      <c r="J24" s="477">
        <f>E24-H24</f>
        <v>3824</v>
      </c>
      <c r="K24" s="450">
        <v>538645.4</v>
      </c>
      <c r="L24" s="450">
        <v>456617.82</v>
      </c>
      <c r="M24">
        <v>267</v>
      </c>
      <c r="N24">
        <v>67</v>
      </c>
    </row>
    <row r="25" spans="1:14">
      <c r="B25" s="450">
        <v>476604.05</v>
      </c>
      <c r="C25" s="451">
        <v>0</v>
      </c>
      <c r="D25" s="450">
        <v>919.9</v>
      </c>
      <c r="E25" s="450">
        <v>477523.95</v>
      </c>
      <c r="H25" s="450">
        <v>24669.23</v>
      </c>
      <c r="N25" s="451">
        <v>0</v>
      </c>
    </row>
    <row r="26" spans="1:14">
      <c r="A26" t="s">
        <v>318</v>
      </c>
      <c r="B26">
        <v>3811</v>
      </c>
      <c r="C26">
        <v>4</v>
      </c>
      <c r="D26">
        <v>2</v>
      </c>
      <c r="E26">
        <v>3817</v>
      </c>
      <c r="F26" s="450">
        <v>84597.63</v>
      </c>
      <c r="G26" s="450">
        <v>554836.47</v>
      </c>
      <c r="H26">
        <v>171</v>
      </c>
      <c r="I26" s="450">
        <v>15863.98</v>
      </c>
      <c r="J26" s="477">
        <f>E26-H26</f>
        <v>3646</v>
      </c>
      <c r="K26" s="450">
        <v>536144.12</v>
      </c>
      <c r="L26" s="450">
        <v>454374.86</v>
      </c>
      <c r="M26">
        <v>290</v>
      </c>
      <c r="N26">
        <v>51</v>
      </c>
    </row>
    <row r="27" spans="1:14">
      <c r="B27" s="450">
        <v>469810.87</v>
      </c>
      <c r="C27" s="450">
        <v>186.17</v>
      </c>
      <c r="D27" s="450">
        <v>241.8</v>
      </c>
      <c r="E27" s="450">
        <v>470238.84</v>
      </c>
      <c r="H27" s="450">
        <v>18692.349999999999</v>
      </c>
      <c r="J27" s="477">
        <f>SUM(J4:J26)</f>
        <v>34004</v>
      </c>
      <c r="K27" s="450">
        <f>SUM(K4:K26)</f>
        <v>4943818.3400000008</v>
      </c>
      <c r="N27" s="451">
        <v>0</v>
      </c>
    </row>
    <row r="30" spans="1:14">
      <c r="B30">
        <v>35514</v>
      </c>
      <c r="C30">
        <v>12</v>
      </c>
      <c r="D30">
        <v>150</v>
      </c>
      <c r="E30">
        <v>35676</v>
      </c>
      <c r="F30" s="450">
        <v>779371.06</v>
      </c>
      <c r="G30" s="450">
        <v>5140831.87</v>
      </c>
      <c r="H30">
        <v>1672</v>
      </c>
      <c r="I30" s="450">
        <v>167026.53</v>
      </c>
      <c r="J30" s="477">
        <v>4943818.34</v>
      </c>
      <c r="K30" s="450">
        <v>4194434.28</v>
      </c>
      <c r="L30">
        <v>2539</v>
      </c>
      <c r="M30">
        <v>488</v>
      </c>
    </row>
    <row r="31" spans="1:14">
      <c r="B31" s="450">
        <v>4328939.47</v>
      </c>
      <c r="C31" s="450">
        <v>859.79</v>
      </c>
      <c r="D31" s="450">
        <v>31661.55</v>
      </c>
      <c r="E31" s="450">
        <v>4361460.8099999996</v>
      </c>
      <c r="H31" s="450">
        <v>197013.53</v>
      </c>
    </row>
    <row r="32" spans="1:14">
      <c r="J32" s="47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388</v>
      </c>
      <c r="B2" t="s">
        <v>389</v>
      </c>
      <c r="C2" t="s">
        <v>390</v>
      </c>
      <c r="D2" t="s">
        <v>391</v>
      </c>
      <c r="E2" t="s">
        <v>392</v>
      </c>
      <c r="F2" t="s">
        <v>393</v>
      </c>
      <c r="G2" t="s">
        <v>394</v>
      </c>
      <c r="H2" t="s">
        <v>395</v>
      </c>
      <c r="I2" t="s">
        <v>396</v>
      </c>
      <c r="K2" t="s">
        <v>397</v>
      </c>
      <c r="L2" t="s">
        <v>398</v>
      </c>
      <c r="M2" t="s">
        <v>399</v>
      </c>
      <c r="N2" t="s">
        <v>400</v>
      </c>
    </row>
    <row r="3" spans="1:14">
      <c r="B3" t="s">
        <v>401</v>
      </c>
      <c r="C3" t="s">
        <v>402</v>
      </c>
      <c r="D3" t="s">
        <v>403</v>
      </c>
      <c r="E3" t="s">
        <v>404</v>
      </c>
      <c r="H3" t="s">
        <v>405</v>
      </c>
      <c r="N3" t="s">
        <v>406</v>
      </c>
    </row>
    <row r="4" spans="1:14">
      <c r="A4" t="s">
        <v>42</v>
      </c>
      <c r="B4">
        <v>2744</v>
      </c>
      <c r="C4">
        <v>0</v>
      </c>
      <c r="D4">
        <v>8</v>
      </c>
      <c r="E4">
        <v>2752</v>
      </c>
      <c r="F4" s="450">
        <v>60471.3</v>
      </c>
      <c r="G4" s="450">
        <v>397586.84</v>
      </c>
      <c r="H4">
        <v>95</v>
      </c>
      <c r="I4" s="450">
        <v>8642.56</v>
      </c>
      <c r="J4" s="450"/>
      <c r="K4" s="450">
        <v>387409.76</v>
      </c>
      <c r="L4" s="450">
        <v>328472.98</v>
      </c>
      <c r="M4">
        <v>215</v>
      </c>
      <c r="N4">
        <v>41</v>
      </c>
    </row>
    <row r="5" spans="1:14">
      <c r="B5" s="450">
        <v>335944.34</v>
      </c>
      <c r="C5" s="450">
        <v>0</v>
      </c>
      <c r="D5" s="450">
        <v>1171.2</v>
      </c>
      <c r="E5" s="450">
        <v>337115.54</v>
      </c>
      <c r="H5" s="450">
        <v>10177.08</v>
      </c>
      <c r="N5" s="451">
        <v>0</v>
      </c>
    </row>
    <row r="6" spans="1:14">
      <c r="A6" t="s">
        <v>409</v>
      </c>
      <c r="B6">
        <v>3939</v>
      </c>
      <c r="C6">
        <v>3</v>
      </c>
      <c r="D6">
        <v>115</v>
      </c>
      <c r="E6">
        <v>4057</v>
      </c>
      <c r="F6" s="450">
        <v>85297.81</v>
      </c>
      <c r="G6" s="450">
        <v>585709.80000000005</v>
      </c>
      <c r="H6">
        <v>251</v>
      </c>
      <c r="I6" s="450">
        <v>26212.09</v>
      </c>
      <c r="J6" s="450"/>
      <c r="K6" s="450">
        <v>554786.67000000004</v>
      </c>
      <c r="L6" s="450">
        <v>474199.9</v>
      </c>
      <c r="M6">
        <v>267</v>
      </c>
      <c r="N6">
        <v>65</v>
      </c>
    </row>
    <row r="7" spans="1:14">
      <c r="B7" s="450">
        <v>473529.65</v>
      </c>
      <c r="C7" s="450">
        <v>337.94</v>
      </c>
      <c r="D7" s="450">
        <v>26544.400000000001</v>
      </c>
      <c r="E7" s="450">
        <v>500411.99</v>
      </c>
      <c r="H7" s="450">
        <v>30923.13</v>
      </c>
      <c r="N7" s="451">
        <v>0</v>
      </c>
    </row>
    <row r="8" spans="1:14">
      <c r="A8" t="s">
        <v>265</v>
      </c>
      <c r="B8">
        <v>2753</v>
      </c>
      <c r="C8">
        <v>2</v>
      </c>
      <c r="D8">
        <v>2</v>
      </c>
      <c r="E8">
        <v>2757</v>
      </c>
      <c r="F8" s="450">
        <v>59561.93</v>
      </c>
      <c r="G8" s="450">
        <v>390727.21</v>
      </c>
      <c r="H8">
        <v>108</v>
      </c>
      <c r="I8" s="450">
        <v>9690.67</v>
      </c>
      <c r="J8" s="450"/>
      <c r="K8" s="450">
        <v>379292.31</v>
      </c>
      <c r="L8" s="450">
        <v>321474.61</v>
      </c>
      <c r="M8">
        <v>362</v>
      </c>
      <c r="N8">
        <v>48</v>
      </c>
    </row>
    <row r="9" spans="1:14">
      <c r="B9" s="450">
        <v>330774.32</v>
      </c>
      <c r="C9" s="450">
        <v>131.16</v>
      </c>
      <c r="D9" s="450">
        <v>259.8</v>
      </c>
      <c r="E9" s="450">
        <v>331165.28000000003</v>
      </c>
      <c r="H9" s="450">
        <v>11434.9</v>
      </c>
      <c r="N9" s="451">
        <v>0</v>
      </c>
    </row>
    <row r="10" spans="1:14">
      <c r="A10" t="s">
        <v>411</v>
      </c>
      <c r="B10">
        <v>0</v>
      </c>
      <c r="C10">
        <v>0</v>
      </c>
      <c r="D10">
        <v>0</v>
      </c>
      <c r="E10">
        <v>0</v>
      </c>
      <c r="F10" s="451">
        <v>0</v>
      </c>
      <c r="G10" s="451">
        <v>0</v>
      </c>
      <c r="H10">
        <v>0</v>
      </c>
      <c r="I10" s="451">
        <v>0</v>
      </c>
      <c r="J10" s="451"/>
      <c r="K10" s="451">
        <v>0</v>
      </c>
      <c r="L10" s="451">
        <v>0</v>
      </c>
      <c r="M10">
        <v>0</v>
      </c>
      <c r="N10">
        <v>0</v>
      </c>
    </row>
    <row r="11" spans="1:14">
      <c r="B11" s="451">
        <v>0</v>
      </c>
      <c r="C11" s="451">
        <v>0</v>
      </c>
      <c r="D11" s="451">
        <v>0</v>
      </c>
      <c r="E11" s="451">
        <v>0</v>
      </c>
      <c r="H11" s="451">
        <v>0</v>
      </c>
      <c r="N11" s="451">
        <v>0</v>
      </c>
    </row>
    <row r="12" spans="1:14">
      <c r="A12" t="s">
        <v>410</v>
      </c>
      <c r="B12">
        <v>2854</v>
      </c>
      <c r="C12">
        <v>2</v>
      </c>
      <c r="D12">
        <v>6</v>
      </c>
      <c r="E12">
        <v>2862</v>
      </c>
      <c r="F12" s="450">
        <v>65530.12</v>
      </c>
      <c r="G12" s="450">
        <v>430637.3</v>
      </c>
      <c r="H12">
        <v>137</v>
      </c>
      <c r="I12" s="450">
        <v>14302.92</v>
      </c>
      <c r="J12" s="450"/>
      <c r="K12" s="450">
        <v>413759.86</v>
      </c>
      <c r="L12" s="450">
        <v>350804.26</v>
      </c>
      <c r="M12">
        <v>170</v>
      </c>
      <c r="N12">
        <v>38</v>
      </c>
    </row>
    <row r="13" spans="1:14">
      <c r="B13" s="450">
        <v>363969.6</v>
      </c>
      <c r="C13" s="450">
        <v>79.53</v>
      </c>
      <c r="D13" s="450">
        <v>1058.05</v>
      </c>
      <c r="E13" s="450">
        <v>365107.18</v>
      </c>
      <c r="H13" s="450">
        <v>16877.439999999999</v>
      </c>
      <c r="N13" s="451">
        <v>0</v>
      </c>
    </row>
    <row r="14" spans="1:14">
      <c r="A14" t="s">
        <v>407</v>
      </c>
      <c r="B14">
        <v>2883</v>
      </c>
      <c r="C14">
        <v>0</v>
      </c>
      <c r="D14">
        <v>2</v>
      </c>
      <c r="E14">
        <v>2885</v>
      </c>
      <c r="F14" s="450">
        <v>61034.63</v>
      </c>
      <c r="G14" s="450">
        <v>400401.05</v>
      </c>
      <c r="H14">
        <v>120</v>
      </c>
      <c r="I14" s="450">
        <v>13162.92</v>
      </c>
      <c r="J14" s="450"/>
      <c r="K14" s="450">
        <v>384890.29</v>
      </c>
      <c r="L14" s="450">
        <v>326203.5</v>
      </c>
      <c r="M14">
        <v>153</v>
      </c>
      <c r="N14">
        <v>36</v>
      </c>
    </row>
    <row r="15" spans="1:14">
      <c r="B15" s="450">
        <v>339072.42</v>
      </c>
      <c r="C15" s="451">
        <v>0</v>
      </c>
      <c r="D15" s="451">
        <v>294</v>
      </c>
      <c r="E15" s="450">
        <v>339366.42</v>
      </c>
      <c r="H15" s="450">
        <v>15510.76</v>
      </c>
      <c r="N15" s="451">
        <v>0</v>
      </c>
    </row>
    <row r="16" spans="1:14">
      <c r="A16" t="s">
        <v>408</v>
      </c>
      <c r="B16">
        <v>3664</v>
      </c>
      <c r="C16">
        <v>0</v>
      </c>
      <c r="D16">
        <v>4</v>
      </c>
      <c r="E16">
        <v>3668</v>
      </c>
      <c r="F16" s="450">
        <v>77398.94</v>
      </c>
      <c r="G16" s="450">
        <v>507886.97</v>
      </c>
      <c r="H16">
        <v>195</v>
      </c>
      <c r="I16" s="450">
        <v>18078.53</v>
      </c>
      <c r="J16" s="450"/>
      <c r="K16" s="450">
        <v>486555.05</v>
      </c>
      <c r="L16" s="450">
        <v>412409.5</v>
      </c>
      <c r="M16">
        <v>158</v>
      </c>
      <c r="N16">
        <v>34</v>
      </c>
    </row>
    <row r="17" spans="1:14">
      <c r="B17" s="450">
        <v>429986.43</v>
      </c>
      <c r="C17" s="451">
        <v>0</v>
      </c>
      <c r="D17" s="450">
        <v>501.6</v>
      </c>
      <c r="E17" s="450">
        <v>430488.03</v>
      </c>
      <c r="H17" s="450">
        <v>21331.919999999998</v>
      </c>
      <c r="N17" s="451">
        <v>0</v>
      </c>
    </row>
    <row r="18" spans="1:14">
      <c r="A18" t="s">
        <v>324</v>
      </c>
      <c r="B18">
        <v>3348</v>
      </c>
      <c r="C18">
        <v>0</v>
      </c>
      <c r="D18">
        <v>1</v>
      </c>
      <c r="E18">
        <v>3349</v>
      </c>
      <c r="F18" s="450">
        <v>74206.17</v>
      </c>
      <c r="G18" s="450">
        <v>486633.25</v>
      </c>
      <c r="H18">
        <v>129</v>
      </c>
      <c r="I18" s="450">
        <v>12927.83</v>
      </c>
      <c r="J18" s="450"/>
      <c r="K18" s="450">
        <v>471378.42</v>
      </c>
      <c r="L18" s="450">
        <v>399499.25</v>
      </c>
      <c r="M18">
        <v>292</v>
      </c>
      <c r="N18">
        <v>27</v>
      </c>
    </row>
    <row r="19" spans="1:14">
      <c r="B19" s="450">
        <v>412248.58</v>
      </c>
      <c r="C19" s="451">
        <v>0</v>
      </c>
      <c r="D19" s="450">
        <v>178.5</v>
      </c>
      <c r="E19" s="450">
        <v>412427.08</v>
      </c>
      <c r="H19" s="450">
        <v>15254.83</v>
      </c>
      <c r="N19" s="451">
        <v>0</v>
      </c>
    </row>
    <row r="20" spans="1:14">
      <c r="A20" t="s">
        <v>266</v>
      </c>
      <c r="B20">
        <v>1395</v>
      </c>
      <c r="C20">
        <v>0</v>
      </c>
      <c r="D20">
        <v>0</v>
      </c>
      <c r="E20">
        <v>1395</v>
      </c>
      <c r="F20" s="450">
        <v>31845.19</v>
      </c>
      <c r="G20" s="450">
        <v>208759.41</v>
      </c>
      <c r="H20">
        <v>58</v>
      </c>
      <c r="I20" s="450">
        <v>5906.94</v>
      </c>
      <c r="J20" s="450"/>
      <c r="K20" s="450">
        <v>201789.22</v>
      </c>
      <c r="L20" s="450">
        <v>171007.28</v>
      </c>
      <c r="M20">
        <v>105</v>
      </c>
      <c r="N20">
        <v>26</v>
      </c>
    </row>
    <row r="21" spans="1:14">
      <c r="B21" s="450">
        <v>176914.22</v>
      </c>
      <c r="C21" s="451">
        <v>0</v>
      </c>
      <c r="D21" s="451">
        <v>0</v>
      </c>
      <c r="E21" s="450">
        <v>176914.22</v>
      </c>
      <c r="H21" s="450">
        <v>6970.19</v>
      </c>
      <c r="N21" s="451">
        <v>0</v>
      </c>
    </row>
    <row r="22" spans="1:14">
      <c r="A22" t="s">
        <v>322</v>
      </c>
      <c r="B22">
        <v>4104</v>
      </c>
      <c r="C22">
        <v>1</v>
      </c>
      <c r="D22">
        <v>4</v>
      </c>
      <c r="E22">
        <v>4109</v>
      </c>
      <c r="F22" s="450">
        <v>93636.66</v>
      </c>
      <c r="G22" s="450">
        <v>614338.93999999994</v>
      </c>
      <c r="H22">
        <v>207</v>
      </c>
      <c r="I22" s="450">
        <v>21331.95</v>
      </c>
      <c r="J22" s="450"/>
      <c r="K22" s="450">
        <v>589167.24</v>
      </c>
      <c r="L22" s="450">
        <v>499370.33</v>
      </c>
      <c r="M22">
        <v>260</v>
      </c>
      <c r="N22">
        <v>55</v>
      </c>
    </row>
    <row r="23" spans="1:14">
      <c r="B23" s="450">
        <v>520084.99</v>
      </c>
      <c r="C23" s="450">
        <v>124.99</v>
      </c>
      <c r="D23" s="450">
        <v>492.3</v>
      </c>
      <c r="E23" s="450">
        <v>520702.28</v>
      </c>
      <c r="H23" s="450">
        <v>25171.7</v>
      </c>
      <c r="N23" s="451">
        <v>0</v>
      </c>
    </row>
    <row r="24" spans="1:14">
      <c r="A24" t="s">
        <v>310</v>
      </c>
      <c r="B24">
        <v>4019</v>
      </c>
      <c r="C24">
        <v>0</v>
      </c>
      <c r="D24">
        <v>6</v>
      </c>
      <c r="E24">
        <v>4025</v>
      </c>
      <c r="F24" s="450">
        <v>85790.68</v>
      </c>
      <c r="G24" s="450">
        <v>563314.63</v>
      </c>
      <c r="H24">
        <v>201</v>
      </c>
      <c r="I24" s="450">
        <v>20906.13</v>
      </c>
      <c r="J24" s="450"/>
      <c r="K24" s="450">
        <v>538645.4</v>
      </c>
      <c r="L24" s="450">
        <v>456617.82</v>
      </c>
      <c r="M24">
        <v>267</v>
      </c>
      <c r="N24">
        <v>67</v>
      </c>
    </row>
    <row r="25" spans="1:14">
      <c r="B25" s="450">
        <v>476604.05</v>
      </c>
      <c r="C25" s="451">
        <v>0</v>
      </c>
      <c r="D25" s="450">
        <v>919.9</v>
      </c>
      <c r="E25" s="450">
        <v>477523.95</v>
      </c>
      <c r="H25" s="450">
        <v>24669.23</v>
      </c>
      <c r="N25" s="451">
        <v>0</v>
      </c>
    </row>
    <row r="26" spans="1:14">
      <c r="A26" t="s">
        <v>318</v>
      </c>
      <c r="B26">
        <v>3811</v>
      </c>
      <c r="C26">
        <v>4</v>
      </c>
      <c r="D26">
        <v>2</v>
      </c>
      <c r="E26">
        <v>3817</v>
      </c>
      <c r="F26" s="450">
        <v>84597.63</v>
      </c>
      <c r="G26" s="450">
        <v>554836.47</v>
      </c>
      <c r="H26">
        <v>171</v>
      </c>
      <c r="I26" s="450">
        <v>15863.98</v>
      </c>
      <c r="J26" s="450"/>
      <c r="K26" s="450">
        <v>536144.12</v>
      </c>
      <c r="L26" s="450">
        <v>454374.86</v>
      </c>
      <c r="M26">
        <v>290</v>
      </c>
      <c r="N26">
        <v>51</v>
      </c>
    </row>
    <row r="27" spans="1:14">
      <c r="B27" s="450">
        <v>469810.87</v>
      </c>
      <c r="C27" s="450">
        <v>186.17</v>
      </c>
      <c r="D27" s="450">
        <v>241.8</v>
      </c>
      <c r="E27" s="450">
        <v>470238.84</v>
      </c>
      <c r="H27" s="450">
        <v>18692.349999999999</v>
      </c>
      <c r="N27" s="451">
        <v>0</v>
      </c>
    </row>
    <row r="28" spans="1:14">
      <c r="B28">
        <v>35514</v>
      </c>
      <c r="C28">
        <v>12</v>
      </c>
      <c r="D28">
        <v>150</v>
      </c>
      <c r="E28">
        <v>35676</v>
      </c>
      <c r="F28" s="450">
        <v>779371.06</v>
      </c>
      <c r="G28" s="450">
        <v>5140831.87</v>
      </c>
      <c r="H28">
        <v>1672</v>
      </c>
      <c r="I28" s="450">
        <v>167026.53</v>
      </c>
      <c r="J28" s="450"/>
      <c r="K28" s="450">
        <v>4943818.34</v>
      </c>
      <c r="L28" s="450">
        <v>4194434.28</v>
      </c>
      <c r="M28">
        <v>2539</v>
      </c>
      <c r="N28">
        <v>488</v>
      </c>
    </row>
    <row r="29" spans="1:14">
      <c r="B29" s="450">
        <v>4328939.47</v>
      </c>
      <c r="C29" s="450">
        <v>859.79</v>
      </c>
      <c r="D29" s="450">
        <v>31661.55</v>
      </c>
      <c r="E29" s="450">
        <v>4361460.8099999996</v>
      </c>
      <c r="H29" s="450">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388</v>
      </c>
      <c r="B2" t="s">
        <v>389</v>
      </c>
      <c r="C2" t="s">
        <v>390</v>
      </c>
      <c r="D2" t="s">
        <v>391</v>
      </c>
      <c r="E2" t="s">
        <v>392</v>
      </c>
      <c r="F2" t="s">
        <v>393</v>
      </c>
      <c r="G2" t="s">
        <v>394</v>
      </c>
      <c r="H2" t="s">
        <v>395</v>
      </c>
      <c r="I2" t="s">
        <v>396</v>
      </c>
      <c r="J2" s="453" t="s">
        <v>454</v>
      </c>
      <c r="K2" t="s">
        <v>397</v>
      </c>
      <c r="L2" t="s">
        <v>398</v>
      </c>
      <c r="M2" t="s">
        <v>399</v>
      </c>
      <c r="N2" t="s">
        <v>400</v>
      </c>
    </row>
    <row r="3" spans="1:14">
      <c r="B3" t="s">
        <v>401</v>
      </c>
      <c r="C3" t="s">
        <v>402</v>
      </c>
      <c r="D3" t="s">
        <v>403</v>
      </c>
      <c r="E3" t="s">
        <v>404</v>
      </c>
      <c r="H3" t="s">
        <v>405</v>
      </c>
      <c r="N3" t="s">
        <v>406</v>
      </c>
    </row>
    <row r="4" spans="1:14">
      <c r="A4" t="s">
        <v>42</v>
      </c>
      <c r="B4">
        <v>2302</v>
      </c>
      <c r="C4">
        <v>0</v>
      </c>
      <c r="D4">
        <v>13</v>
      </c>
      <c r="E4">
        <v>2315</v>
      </c>
      <c r="F4" s="450">
        <v>50884.83</v>
      </c>
      <c r="G4" s="450">
        <v>335305.07</v>
      </c>
      <c r="H4">
        <v>89</v>
      </c>
      <c r="I4" s="450">
        <v>7489.47</v>
      </c>
      <c r="J4" s="450"/>
      <c r="K4" s="450">
        <v>326467.5</v>
      </c>
      <c r="L4" s="450">
        <v>276930.77</v>
      </c>
      <c r="M4">
        <v>189</v>
      </c>
      <c r="N4">
        <v>47</v>
      </c>
    </row>
    <row r="5" spans="1:14">
      <c r="B5" s="450">
        <v>282687.94</v>
      </c>
      <c r="C5" s="451">
        <v>0</v>
      </c>
      <c r="D5" s="450">
        <v>1732.3</v>
      </c>
      <c r="E5" s="450">
        <v>284420.24</v>
      </c>
      <c r="H5" s="450">
        <v>8837.57</v>
      </c>
      <c r="N5" s="451">
        <v>0</v>
      </c>
    </row>
    <row r="6" spans="1:14">
      <c r="A6" t="s">
        <v>409</v>
      </c>
      <c r="B6">
        <v>3448</v>
      </c>
      <c r="C6">
        <v>1</v>
      </c>
      <c r="D6">
        <v>17</v>
      </c>
      <c r="E6">
        <v>3466</v>
      </c>
      <c r="F6" s="450">
        <v>76609.759999999995</v>
      </c>
      <c r="G6" s="451">
        <v>504931</v>
      </c>
      <c r="H6">
        <v>179</v>
      </c>
      <c r="I6" s="450">
        <v>18598.509999999998</v>
      </c>
      <c r="J6" s="450"/>
      <c r="K6" s="450">
        <v>483018.96</v>
      </c>
      <c r="L6" s="450">
        <v>409722.73</v>
      </c>
      <c r="M6">
        <v>275</v>
      </c>
      <c r="N6">
        <v>51</v>
      </c>
    </row>
    <row r="7" spans="1:14">
      <c r="B7" s="450">
        <v>425498.12</v>
      </c>
      <c r="C7" s="450">
        <v>105.32</v>
      </c>
      <c r="D7" s="450">
        <v>2717.8</v>
      </c>
      <c r="E7" s="450">
        <v>428321.24</v>
      </c>
      <c r="H7" s="450">
        <v>21912.04</v>
      </c>
      <c r="N7" s="451">
        <v>0</v>
      </c>
    </row>
    <row r="8" spans="1:14">
      <c r="A8" t="s">
        <v>265</v>
      </c>
      <c r="B8">
        <v>2542</v>
      </c>
      <c r="C8">
        <v>1</v>
      </c>
      <c r="D8">
        <v>11</v>
      </c>
      <c r="E8">
        <v>2554</v>
      </c>
      <c r="F8" s="450">
        <v>55947.77</v>
      </c>
      <c r="G8" s="450">
        <v>368252.95</v>
      </c>
      <c r="H8">
        <v>80</v>
      </c>
      <c r="I8" s="450">
        <v>7571.51</v>
      </c>
      <c r="J8" s="450"/>
      <c r="K8" s="450">
        <v>359318.8</v>
      </c>
      <c r="L8" s="450">
        <v>304733.67</v>
      </c>
      <c r="M8">
        <v>344</v>
      </c>
      <c r="N8">
        <v>46</v>
      </c>
    </row>
    <row r="9" spans="1:14">
      <c r="B9" s="450">
        <v>310719.09999999998</v>
      </c>
      <c r="C9" s="450">
        <v>94.68</v>
      </c>
      <c r="D9" s="450">
        <v>1491.4</v>
      </c>
      <c r="E9" s="450">
        <v>312305.18</v>
      </c>
      <c r="H9" s="450">
        <v>8934.15</v>
      </c>
      <c r="N9" s="451">
        <v>0</v>
      </c>
    </row>
    <row r="10" spans="1:14">
      <c r="A10" t="s">
        <v>411</v>
      </c>
      <c r="B10">
        <v>0</v>
      </c>
      <c r="C10">
        <v>0</v>
      </c>
      <c r="D10">
        <v>0</v>
      </c>
      <c r="E10">
        <v>0</v>
      </c>
      <c r="F10" s="451">
        <v>0</v>
      </c>
      <c r="G10" s="451">
        <v>0</v>
      </c>
      <c r="H10">
        <v>0</v>
      </c>
      <c r="I10" s="451">
        <v>0</v>
      </c>
      <c r="J10" s="451"/>
      <c r="K10" s="451">
        <v>0</v>
      </c>
      <c r="L10" s="451">
        <v>0</v>
      </c>
      <c r="M10">
        <v>0</v>
      </c>
      <c r="N10">
        <v>0</v>
      </c>
    </row>
    <row r="11" spans="1:14">
      <c r="B11" s="451">
        <v>0</v>
      </c>
      <c r="C11" s="451">
        <v>0</v>
      </c>
      <c r="D11" s="451">
        <v>0</v>
      </c>
      <c r="E11" s="451">
        <v>0</v>
      </c>
      <c r="H11" s="451">
        <v>0</v>
      </c>
      <c r="N11" s="451">
        <v>0</v>
      </c>
    </row>
    <row r="12" spans="1:14">
      <c r="A12" t="s">
        <v>410</v>
      </c>
      <c r="B12">
        <v>2463</v>
      </c>
      <c r="C12">
        <v>2</v>
      </c>
      <c r="D12">
        <v>0</v>
      </c>
      <c r="E12">
        <v>2465</v>
      </c>
      <c r="F12" s="450">
        <v>58141.64</v>
      </c>
      <c r="G12" s="450">
        <v>381146.47</v>
      </c>
      <c r="H12">
        <v>123</v>
      </c>
      <c r="I12" s="450">
        <v>12000.07</v>
      </c>
      <c r="J12" s="450"/>
      <c r="K12" s="450">
        <v>366986.39</v>
      </c>
      <c r="L12" s="450">
        <v>311004.76</v>
      </c>
      <c r="M12">
        <v>114</v>
      </c>
      <c r="N12">
        <v>58</v>
      </c>
    </row>
    <row r="13" spans="1:14">
      <c r="B13" s="450">
        <v>322207.84999999998</v>
      </c>
      <c r="C13" s="450">
        <v>796.98</v>
      </c>
      <c r="D13" s="451">
        <v>0</v>
      </c>
      <c r="E13" s="450">
        <v>323004.83</v>
      </c>
      <c r="H13" s="450">
        <v>14160.08</v>
      </c>
      <c r="N13" s="451">
        <v>0</v>
      </c>
    </row>
    <row r="14" spans="1:14">
      <c r="A14" t="s">
        <v>407</v>
      </c>
      <c r="B14">
        <v>2562</v>
      </c>
      <c r="C14">
        <v>1</v>
      </c>
      <c r="D14">
        <v>6</v>
      </c>
      <c r="E14">
        <v>2569</v>
      </c>
      <c r="F14" s="450">
        <v>56065.08</v>
      </c>
      <c r="G14" s="450">
        <v>368381.16</v>
      </c>
      <c r="H14">
        <v>109</v>
      </c>
      <c r="I14" s="450">
        <v>10733.22</v>
      </c>
      <c r="J14" s="450"/>
      <c r="K14" s="450">
        <v>355716.2</v>
      </c>
      <c r="L14" s="450">
        <v>301582.86</v>
      </c>
      <c r="M14">
        <v>135</v>
      </c>
      <c r="N14">
        <v>20</v>
      </c>
    </row>
    <row r="15" spans="1:14">
      <c r="B15" s="450">
        <v>311383.53000000003</v>
      </c>
      <c r="C15" s="450">
        <v>82.65</v>
      </c>
      <c r="D15" s="450">
        <v>849.9</v>
      </c>
      <c r="E15" s="450">
        <v>312316.08</v>
      </c>
      <c r="H15" s="450">
        <v>12664.96</v>
      </c>
      <c r="N15" s="451">
        <v>0</v>
      </c>
    </row>
    <row r="16" spans="1:14">
      <c r="A16" t="s">
        <v>408</v>
      </c>
      <c r="B16">
        <v>3156</v>
      </c>
      <c r="C16">
        <v>2</v>
      </c>
      <c r="D16">
        <v>10</v>
      </c>
      <c r="E16">
        <v>3168</v>
      </c>
      <c r="F16" s="450">
        <v>70255.850000000006</v>
      </c>
      <c r="G16" s="450">
        <v>462142.67</v>
      </c>
      <c r="H16">
        <v>147</v>
      </c>
      <c r="I16" s="450">
        <v>15492.92</v>
      </c>
      <c r="J16" s="450"/>
      <c r="K16" s="450">
        <v>443861.5</v>
      </c>
      <c r="L16" s="450">
        <v>376393.9</v>
      </c>
      <c r="M16">
        <v>151</v>
      </c>
      <c r="N16">
        <v>40</v>
      </c>
    </row>
    <row r="17" spans="1:14">
      <c r="B17" s="450">
        <v>390237.14</v>
      </c>
      <c r="C17" s="450">
        <v>68.08</v>
      </c>
      <c r="D17" s="450">
        <v>1581.6</v>
      </c>
      <c r="E17" s="450">
        <v>391886.82</v>
      </c>
      <c r="H17" s="450">
        <v>18281.169999999998</v>
      </c>
      <c r="N17" s="451">
        <v>0</v>
      </c>
    </row>
    <row r="18" spans="1:14">
      <c r="A18" t="s">
        <v>324</v>
      </c>
      <c r="B18">
        <v>2910</v>
      </c>
      <c r="C18">
        <v>2</v>
      </c>
      <c r="D18">
        <v>1</v>
      </c>
      <c r="E18">
        <v>2913</v>
      </c>
      <c r="F18" s="450">
        <v>65821.460000000006</v>
      </c>
      <c r="G18" s="450">
        <v>431568.34</v>
      </c>
      <c r="H18">
        <v>106</v>
      </c>
      <c r="I18" s="450">
        <v>10076.27</v>
      </c>
      <c r="J18" s="450"/>
      <c r="K18" s="450">
        <v>419678.34</v>
      </c>
      <c r="L18" s="450">
        <v>355670.61</v>
      </c>
      <c r="M18">
        <v>298</v>
      </c>
      <c r="N18">
        <v>26</v>
      </c>
    </row>
    <row r="19" spans="1:14">
      <c r="B19" s="451">
        <v>365450</v>
      </c>
      <c r="C19" s="450">
        <v>218.68</v>
      </c>
      <c r="D19" s="450">
        <v>78.2</v>
      </c>
      <c r="E19" s="450">
        <v>365746.88</v>
      </c>
      <c r="H19" s="451">
        <v>11890</v>
      </c>
      <c r="N19" s="451">
        <v>0</v>
      </c>
    </row>
    <row r="20" spans="1:14">
      <c r="A20" t="s">
        <v>266</v>
      </c>
      <c r="B20">
        <v>1601</v>
      </c>
      <c r="C20">
        <v>1</v>
      </c>
      <c r="D20">
        <v>0</v>
      </c>
      <c r="E20">
        <v>1602</v>
      </c>
      <c r="F20" s="450">
        <v>39082.65</v>
      </c>
      <c r="G20" s="450">
        <v>256204.79999999999</v>
      </c>
      <c r="H20">
        <v>67</v>
      </c>
      <c r="I20" s="450">
        <v>8141.43</v>
      </c>
      <c r="J20" s="450"/>
      <c r="K20" s="450">
        <v>246597.92</v>
      </c>
      <c r="L20" s="450">
        <v>208980.72</v>
      </c>
      <c r="M20">
        <v>129</v>
      </c>
      <c r="N20">
        <v>16</v>
      </c>
    </row>
    <row r="21" spans="1:14">
      <c r="B21" s="450">
        <v>217120.02</v>
      </c>
      <c r="C21" s="450">
        <v>2.13</v>
      </c>
      <c r="D21" s="451">
        <v>0</v>
      </c>
      <c r="E21" s="450">
        <v>217122.15</v>
      </c>
      <c r="H21" s="450">
        <v>9606.8799999999992</v>
      </c>
      <c r="N21" s="451">
        <v>0</v>
      </c>
    </row>
    <row r="22" spans="1:14">
      <c r="A22" t="s">
        <v>322</v>
      </c>
      <c r="B22">
        <v>3583</v>
      </c>
      <c r="C22">
        <v>1</v>
      </c>
      <c r="D22">
        <v>4</v>
      </c>
      <c r="E22">
        <v>3588</v>
      </c>
      <c r="F22" s="450">
        <v>82441.899999999994</v>
      </c>
      <c r="G22" s="450">
        <v>540986.26</v>
      </c>
      <c r="H22">
        <v>151</v>
      </c>
      <c r="I22" s="450">
        <v>17300.240000000002</v>
      </c>
      <c r="J22" s="450"/>
      <c r="K22" s="450">
        <v>520571.98</v>
      </c>
      <c r="L22" s="450">
        <v>441244.12</v>
      </c>
      <c r="M22">
        <v>216</v>
      </c>
      <c r="N22">
        <v>58</v>
      </c>
    </row>
    <row r="23" spans="1:14">
      <c r="B23" s="450">
        <v>457991.91</v>
      </c>
      <c r="C23" s="450">
        <v>11.25</v>
      </c>
      <c r="D23" s="450">
        <v>541.20000000000005</v>
      </c>
      <c r="E23" s="450">
        <v>458544.36</v>
      </c>
      <c r="H23" s="450">
        <v>20414.28</v>
      </c>
      <c r="N23" s="451">
        <v>0</v>
      </c>
    </row>
    <row r="24" spans="1:14">
      <c r="A24" t="s">
        <v>310</v>
      </c>
      <c r="B24">
        <v>3598</v>
      </c>
      <c r="C24">
        <v>1</v>
      </c>
      <c r="D24">
        <v>8</v>
      </c>
      <c r="E24">
        <v>3607</v>
      </c>
      <c r="F24" s="450">
        <v>80069.47</v>
      </c>
      <c r="G24" s="450">
        <v>526017.80000000005</v>
      </c>
      <c r="H24">
        <v>189</v>
      </c>
      <c r="I24" s="450">
        <v>24120.92</v>
      </c>
      <c r="J24" s="450"/>
      <c r="K24" s="450">
        <v>497555.12</v>
      </c>
      <c r="L24" s="450">
        <v>421827.41</v>
      </c>
      <c r="M24">
        <v>274</v>
      </c>
      <c r="N24">
        <v>65</v>
      </c>
    </row>
    <row r="25" spans="1:14">
      <c r="B25" s="450">
        <v>444760.85</v>
      </c>
      <c r="C25" s="450">
        <v>62.58</v>
      </c>
      <c r="D25" s="450">
        <v>1124.9000000000001</v>
      </c>
      <c r="E25" s="450">
        <v>445948.33</v>
      </c>
      <c r="H25" s="450">
        <v>28462.68</v>
      </c>
      <c r="N25" s="451">
        <v>0</v>
      </c>
    </row>
    <row r="26" spans="1:14">
      <c r="A26" t="s">
        <v>318</v>
      </c>
      <c r="B26">
        <v>3580</v>
      </c>
      <c r="C26">
        <v>1</v>
      </c>
      <c r="D26">
        <v>6</v>
      </c>
      <c r="E26">
        <v>3587</v>
      </c>
      <c r="F26" s="450">
        <v>78933.7</v>
      </c>
      <c r="G26" s="450">
        <v>518299.19</v>
      </c>
      <c r="H26">
        <v>198</v>
      </c>
      <c r="I26" s="450">
        <v>18093.14</v>
      </c>
      <c r="J26" s="450"/>
      <c r="K26" s="450">
        <v>496949.29</v>
      </c>
      <c r="L26" s="450">
        <v>421272.35</v>
      </c>
      <c r="M26">
        <v>236</v>
      </c>
      <c r="N26">
        <v>68</v>
      </c>
    </row>
    <row r="27" spans="1:14">
      <c r="B27" s="450">
        <v>438409.71</v>
      </c>
      <c r="C27" s="450">
        <v>103.18</v>
      </c>
      <c r="D27" s="450">
        <v>852.6</v>
      </c>
      <c r="E27" s="450">
        <v>439365.49</v>
      </c>
      <c r="H27" s="450">
        <v>21349.9</v>
      </c>
      <c r="N27" s="451">
        <v>0</v>
      </c>
    </row>
    <row r="28" spans="1:14">
      <c r="B28">
        <v>31745</v>
      </c>
      <c r="C28">
        <v>13</v>
      </c>
      <c r="D28">
        <v>76</v>
      </c>
      <c r="E28">
        <v>31834</v>
      </c>
      <c r="F28" s="450">
        <v>714254.11</v>
      </c>
      <c r="G28" s="450">
        <v>4693235.71</v>
      </c>
      <c r="H28">
        <v>1438</v>
      </c>
      <c r="I28" s="450">
        <v>149617.69</v>
      </c>
      <c r="J28" s="450"/>
      <c r="K28" s="450">
        <v>4516722.01</v>
      </c>
      <c r="L28" s="450">
        <v>3829363.91</v>
      </c>
      <c r="M28">
        <v>2361</v>
      </c>
      <c r="N28">
        <v>495</v>
      </c>
    </row>
    <row r="29" spans="1:14">
      <c r="B29" s="450">
        <v>3966466.17</v>
      </c>
      <c r="C29" s="450">
        <v>1545.53</v>
      </c>
      <c r="D29" s="450">
        <v>10969.9</v>
      </c>
      <c r="E29" s="450">
        <v>3978981.6</v>
      </c>
      <c r="H29" s="450">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388</v>
      </c>
      <c r="B2" t="s">
        <v>389</v>
      </c>
      <c r="C2" t="s">
        <v>390</v>
      </c>
      <c r="D2" t="s">
        <v>391</v>
      </c>
      <c r="E2" t="s">
        <v>392</v>
      </c>
      <c r="F2" t="s">
        <v>393</v>
      </c>
      <c r="G2" t="s">
        <v>394</v>
      </c>
      <c r="H2" t="s">
        <v>395</v>
      </c>
      <c r="I2" t="s">
        <v>396</v>
      </c>
      <c r="K2" t="s">
        <v>397</v>
      </c>
      <c r="L2" t="s">
        <v>398</v>
      </c>
      <c r="M2" t="s">
        <v>399</v>
      </c>
      <c r="N2" t="s">
        <v>400</v>
      </c>
    </row>
    <row r="3" spans="1:14">
      <c r="B3" t="s">
        <v>401</v>
      </c>
      <c r="C3" t="s">
        <v>402</v>
      </c>
      <c r="D3" t="s">
        <v>403</v>
      </c>
      <c r="E3" t="s">
        <v>404</v>
      </c>
      <c r="H3" t="s">
        <v>405</v>
      </c>
      <c r="N3" t="s">
        <v>406</v>
      </c>
    </row>
    <row r="4" spans="1:14">
      <c r="A4" t="s">
        <v>42</v>
      </c>
      <c r="B4">
        <v>2254</v>
      </c>
      <c r="C4">
        <v>1</v>
      </c>
      <c r="D4">
        <v>13</v>
      </c>
      <c r="E4">
        <v>2268</v>
      </c>
      <c r="F4" s="450">
        <v>51141.37</v>
      </c>
      <c r="G4" s="450">
        <v>336943.44</v>
      </c>
      <c r="H4">
        <v>90</v>
      </c>
      <c r="I4" s="450">
        <v>10338.959999999999</v>
      </c>
      <c r="J4" s="450"/>
      <c r="K4" s="450">
        <v>324766.02</v>
      </c>
      <c r="L4" s="450">
        <v>275463.11</v>
      </c>
      <c r="M4">
        <v>195</v>
      </c>
      <c r="N4">
        <v>39</v>
      </c>
    </row>
    <row r="5" spans="1:14">
      <c r="B5" s="450">
        <v>283950.25</v>
      </c>
      <c r="C5" s="450">
        <v>162.53</v>
      </c>
      <c r="D5" s="450">
        <v>1689.29</v>
      </c>
      <c r="E5" s="450">
        <v>285802.07</v>
      </c>
      <c r="H5" s="450">
        <v>12177.42</v>
      </c>
      <c r="N5" s="451">
        <v>0</v>
      </c>
    </row>
    <row r="6" spans="1:14">
      <c r="A6" t="s">
        <v>409</v>
      </c>
      <c r="B6">
        <v>3218</v>
      </c>
      <c r="C6">
        <v>1</v>
      </c>
      <c r="D6">
        <v>59</v>
      </c>
      <c r="E6">
        <v>3278</v>
      </c>
      <c r="F6" s="450">
        <v>73159.7</v>
      </c>
      <c r="G6" s="450">
        <v>494625.05</v>
      </c>
      <c r="H6">
        <v>165</v>
      </c>
      <c r="I6" s="450">
        <v>17633.419999999998</v>
      </c>
      <c r="J6" s="450"/>
      <c r="K6" s="450">
        <v>473952.35</v>
      </c>
      <c r="L6" s="450">
        <v>403831.93</v>
      </c>
      <c r="M6">
        <v>220</v>
      </c>
      <c r="N6">
        <v>68</v>
      </c>
    </row>
    <row r="7" spans="1:14">
      <c r="B7" s="450">
        <v>406402.65</v>
      </c>
      <c r="C7" s="450">
        <v>31.8</v>
      </c>
      <c r="D7" s="450">
        <v>15030.9</v>
      </c>
      <c r="E7" s="450">
        <v>421465.35</v>
      </c>
      <c r="H7" s="450">
        <v>20672.7</v>
      </c>
      <c r="N7" s="451">
        <v>0</v>
      </c>
    </row>
    <row r="8" spans="1:14">
      <c r="A8" t="s">
        <v>265</v>
      </c>
      <c r="B8">
        <v>2332</v>
      </c>
      <c r="C8">
        <v>0</v>
      </c>
      <c r="D8">
        <v>7</v>
      </c>
      <c r="E8">
        <v>2339</v>
      </c>
      <c r="F8" s="450">
        <v>52300.22</v>
      </c>
      <c r="G8" s="450">
        <v>343735.53</v>
      </c>
      <c r="H8">
        <v>85</v>
      </c>
      <c r="I8" s="450">
        <v>7479.2</v>
      </c>
      <c r="J8" s="450"/>
      <c r="K8" s="450">
        <v>334910.28000000003</v>
      </c>
      <c r="L8" s="450">
        <v>283956.11</v>
      </c>
      <c r="M8">
        <v>287</v>
      </c>
      <c r="N8">
        <v>50</v>
      </c>
    </row>
    <row r="9" spans="1:14">
      <c r="B9" s="450">
        <v>290553.11</v>
      </c>
      <c r="C9" s="451">
        <v>0</v>
      </c>
      <c r="D9" s="450">
        <v>882.2</v>
      </c>
      <c r="E9" s="450">
        <v>291435.31</v>
      </c>
      <c r="H9" s="450">
        <v>8825.25</v>
      </c>
      <c r="N9" s="451">
        <v>0</v>
      </c>
    </row>
    <row r="10" spans="1:14">
      <c r="A10" t="s">
        <v>411</v>
      </c>
      <c r="B10">
        <v>0</v>
      </c>
      <c r="C10">
        <v>0</v>
      </c>
      <c r="D10">
        <v>0</v>
      </c>
      <c r="E10">
        <v>0</v>
      </c>
      <c r="F10" s="451">
        <v>0</v>
      </c>
      <c r="G10" s="451">
        <v>0</v>
      </c>
      <c r="H10">
        <v>0</v>
      </c>
      <c r="I10" s="451">
        <v>0</v>
      </c>
      <c r="J10" s="451"/>
      <c r="K10" s="451">
        <v>0</v>
      </c>
      <c r="L10" s="451">
        <v>0</v>
      </c>
      <c r="M10">
        <v>0</v>
      </c>
      <c r="N10">
        <v>0</v>
      </c>
    </row>
    <row r="11" spans="1:14">
      <c r="B11" s="451">
        <v>0</v>
      </c>
      <c r="C11" s="451">
        <v>0</v>
      </c>
      <c r="D11" s="451">
        <v>0</v>
      </c>
      <c r="E11" s="451">
        <v>0</v>
      </c>
      <c r="H11" s="451">
        <v>0</v>
      </c>
      <c r="N11" s="451">
        <v>0</v>
      </c>
    </row>
    <row r="12" spans="1:14">
      <c r="A12" t="s">
        <v>410</v>
      </c>
      <c r="B12">
        <v>2418</v>
      </c>
      <c r="C12">
        <v>1</v>
      </c>
      <c r="D12">
        <v>0</v>
      </c>
      <c r="E12">
        <v>2419</v>
      </c>
      <c r="F12" s="450">
        <v>56627.96</v>
      </c>
      <c r="G12" s="450">
        <v>371223.57</v>
      </c>
      <c r="H12">
        <v>130</v>
      </c>
      <c r="I12" s="450">
        <v>13147.59</v>
      </c>
      <c r="J12" s="450"/>
      <c r="K12" s="450">
        <v>355709.42</v>
      </c>
      <c r="L12" s="450">
        <v>301448.02</v>
      </c>
      <c r="M12">
        <v>127</v>
      </c>
      <c r="N12">
        <v>33</v>
      </c>
    </row>
    <row r="13" spans="1:14">
      <c r="B13" s="450">
        <v>314531.18</v>
      </c>
      <c r="C13" s="450">
        <v>64.430000000000007</v>
      </c>
      <c r="D13" s="451">
        <v>0</v>
      </c>
      <c r="E13" s="450">
        <v>314595.61</v>
      </c>
      <c r="H13" s="450">
        <v>15514.15</v>
      </c>
      <c r="N13" s="451">
        <v>0</v>
      </c>
    </row>
    <row r="14" spans="1:14">
      <c r="A14" t="s">
        <v>407</v>
      </c>
      <c r="B14">
        <v>2361</v>
      </c>
      <c r="C14">
        <v>0</v>
      </c>
      <c r="D14">
        <v>1</v>
      </c>
      <c r="E14">
        <v>2362</v>
      </c>
      <c r="F14" s="450">
        <v>51697.23</v>
      </c>
      <c r="G14" s="450">
        <v>339002.28</v>
      </c>
      <c r="H14">
        <v>93</v>
      </c>
      <c r="I14" s="450">
        <v>8787.35</v>
      </c>
      <c r="J14" s="450"/>
      <c r="K14" s="450">
        <v>328633.45</v>
      </c>
      <c r="L14" s="450">
        <v>278517.7</v>
      </c>
      <c r="M14">
        <v>131</v>
      </c>
      <c r="N14">
        <v>13</v>
      </c>
    </row>
    <row r="15" spans="1:14">
      <c r="B15" s="450">
        <v>287200.05</v>
      </c>
      <c r="C15" s="451">
        <v>0</v>
      </c>
      <c r="D15" s="451">
        <v>105</v>
      </c>
      <c r="E15" s="450">
        <v>287305.05</v>
      </c>
      <c r="H15" s="450">
        <v>10368.83</v>
      </c>
      <c r="N15" s="451">
        <v>0</v>
      </c>
    </row>
    <row r="16" spans="1:14">
      <c r="A16" t="s">
        <v>408</v>
      </c>
      <c r="B16">
        <v>3084</v>
      </c>
      <c r="C16">
        <v>1</v>
      </c>
      <c r="D16">
        <v>10</v>
      </c>
      <c r="E16">
        <v>3095</v>
      </c>
      <c r="F16" s="450">
        <v>67940.820000000007</v>
      </c>
      <c r="G16" s="450">
        <v>446514.27</v>
      </c>
      <c r="H16">
        <v>140</v>
      </c>
      <c r="I16" s="450">
        <v>16102.71</v>
      </c>
      <c r="J16" s="450"/>
      <c r="K16" s="450">
        <v>427513.39</v>
      </c>
      <c r="L16" s="450">
        <v>362470.74</v>
      </c>
      <c r="M16">
        <v>120</v>
      </c>
      <c r="N16">
        <v>32</v>
      </c>
    </row>
    <row r="17" spans="1:14">
      <c r="B17" s="450">
        <v>377343.66</v>
      </c>
      <c r="C17" s="450">
        <v>98.64</v>
      </c>
      <c r="D17" s="450">
        <v>1131.1500000000001</v>
      </c>
      <c r="E17" s="450">
        <v>378573.45</v>
      </c>
      <c r="H17" s="450">
        <v>19000.88</v>
      </c>
      <c r="N17" s="451">
        <v>0</v>
      </c>
    </row>
    <row r="18" spans="1:14">
      <c r="A18" t="s">
        <v>324</v>
      </c>
      <c r="B18">
        <v>2691</v>
      </c>
      <c r="C18">
        <v>2</v>
      </c>
      <c r="D18">
        <v>0</v>
      </c>
      <c r="E18">
        <v>2693</v>
      </c>
      <c r="F18" s="450">
        <v>61545.93</v>
      </c>
      <c r="G18" s="450">
        <v>403461.02</v>
      </c>
      <c r="H18">
        <v>106</v>
      </c>
      <c r="I18" s="450">
        <v>9916.93</v>
      </c>
      <c r="J18" s="450"/>
      <c r="K18" s="450">
        <v>391759.05</v>
      </c>
      <c r="L18" s="450">
        <v>331998.15999999997</v>
      </c>
      <c r="M18">
        <v>253</v>
      </c>
      <c r="N18">
        <v>23</v>
      </c>
    </row>
    <row r="19" spans="1:14">
      <c r="B19" s="450">
        <v>341471.78</v>
      </c>
      <c r="C19" s="450">
        <v>443.31</v>
      </c>
      <c r="D19" s="451">
        <v>0</v>
      </c>
      <c r="E19" s="450">
        <v>341915.09</v>
      </c>
      <c r="H19" s="450">
        <v>11701.97</v>
      </c>
      <c r="N19" s="451">
        <v>0</v>
      </c>
    </row>
    <row r="20" spans="1:14">
      <c r="A20" t="s">
        <v>266</v>
      </c>
      <c r="B20">
        <v>1320</v>
      </c>
      <c r="C20">
        <v>1</v>
      </c>
      <c r="D20">
        <v>55</v>
      </c>
      <c r="E20">
        <v>1376</v>
      </c>
      <c r="F20" s="450">
        <v>32483.81</v>
      </c>
      <c r="G20" s="450">
        <v>224072.91</v>
      </c>
      <c r="H20">
        <v>54</v>
      </c>
      <c r="I20" s="450">
        <v>6533.73</v>
      </c>
      <c r="J20" s="450"/>
      <c r="K20" s="450">
        <v>216363.12</v>
      </c>
      <c r="L20" s="450">
        <v>185055.37</v>
      </c>
      <c r="M20">
        <v>104</v>
      </c>
      <c r="N20">
        <v>16</v>
      </c>
    </row>
    <row r="21" spans="1:14">
      <c r="B21" s="450">
        <v>180459.41</v>
      </c>
      <c r="C21" s="450">
        <v>3.96</v>
      </c>
      <c r="D21" s="450">
        <v>11125.73</v>
      </c>
      <c r="E21" s="450">
        <v>191589.1</v>
      </c>
      <c r="H21" s="450">
        <v>7709.79</v>
      </c>
      <c r="N21" s="451">
        <v>0</v>
      </c>
    </row>
    <row r="22" spans="1:14">
      <c r="A22" t="s">
        <v>322</v>
      </c>
      <c r="B22">
        <v>3278</v>
      </c>
      <c r="C22">
        <v>1</v>
      </c>
      <c r="D22">
        <v>5</v>
      </c>
      <c r="E22">
        <v>3284</v>
      </c>
      <c r="F22" s="450">
        <v>77443.66</v>
      </c>
      <c r="G22" s="450">
        <v>508383.95</v>
      </c>
      <c r="H22">
        <v>175</v>
      </c>
      <c r="I22" s="450">
        <v>16937.169999999998</v>
      </c>
      <c r="J22" s="450"/>
      <c r="K22" s="450">
        <v>488398.1</v>
      </c>
      <c r="L22" s="450">
        <v>414003.12</v>
      </c>
      <c r="M22">
        <v>203</v>
      </c>
      <c r="N22">
        <v>53</v>
      </c>
    </row>
    <row r="23" spans="1:14">
      <c r="B23" s="450">
        <v>429804.12</v>
      </c>
      <c r="C23" s="450">
        <v>429.77</v>
      </c>
      <c r="D23" s="450">
        <v>706.4</v>
      </c>
      <c r="E23" s="450">
        <v>430940.29</v>
      </c>
      <c r="H23" s="450">
        <v>19985.849999999999</v>
      </c>
      <c r="N23" s="451">
        <v>0</v>
      </c>
    </row>
    <row r="24" spans="1:14">
      <c r="A24" t="s">
        <v>310</v>
      </c>
      <c r="B24">
        <v>3453</v>
      </c>
      <c r="C24">
        <v>0</v>
      </c>
      <c r="D24">
        <v>11</v>
      </c>
      <c r="E24">
        <v>3464</v>
      </c>
      <c r="F24" s="450">
        <v>77084.710000000006</v>
      </c>
      <c r="G24" s="450">
        <v>507153.5</v>
      </c>
      <c r="H24">
        <v>188</v>
      </c>
      <c r="I24" s="450">
        <v>21152.26</v>
      </c>
      <c r="J24" s="450"/>
      <c r="K24" s="450">
        <v>482193.84</v>
      </c>
      <c r="L24" s="450">
        <v>408916.53</v>
      </c>
      <c r="M24">
        <v>206</v>
      </c>
      <c r="N24">
        <v>68</v>
      </c>
    </row>
    <row r="25" spans="1:14">
      <c r="B25" s="450">
        <v>428242.29</v>
      </c>
      <c r="C25" s="451">
        <v>0</v>
      </c>
      <c r="D25" s="450">
        <v>1826.5</v>
      </c>
      <c r="E25" s="450">
        <v>430068.79</v>
      </c>
      <c r="H25" s="450">
        <v>24959.66</v>
      </c>
      <c r="N25" s="451">
        <v>0</v>
      </c>
    </row>
    <row r="26" spans="1:14">
      <c r="A26" t="s">
        <v>318</v>
      </c>
      <c r="B26">
        <v>3311</v>
      </c>
      <c r="C26">
        <v>1</v>
      </c>
      <c r="D26">
        <v>3</v>
      </c>
      <c r="E26">
        <v>3315</v>
      </c>
      <c r="F26" s="450">
        <v>76556.86</v>
      </c>
      <c r="G26" s="450">
        <v>502256.33</v>
      </c>
      <c r="H26">
        <v>166</v>
      </c>
      <c r="I26" s="450">
        <v>14459.81</v>
      </c>
      <c r="J26" s="450"/>
      <c r="K26" s="450">
        <v>485193.76</v>
      </c>
      <c r="L26" s="450">
        <v>411239.66</v>
      </c>
      <c r="M26">
        <v>230</v>
      </c>
      <c r="N26">
        <v>75</v>
      </c>
    </row>
    <row r="27" spans="1:14">
      <c r="B27" s="450">
        <v>425258.94</v>
      </c>
      <c r="C27" s="450">
        <v>49.73</v>
      </c>
      <c r="D27" s="450">
        <v>390.8</v>
      </c>
      <c r="E27" s="450">
        <v>425699.47</v>
      </c>
      <c r="H27" s="450">
        <v>17062.57</v>
      </c>
      <c r="N27" s="451">
        <v>0</v>
      </c>
    </row>
    <row r="28" spans="1:14">
      <c r="B28">
        <v>29720</v>
      </c>
      <c r="C28">
        <v>9</v>
      </c>
      <c r="D28">
        <v>164</v>
      </c>
      <c r="E28">
        <v>29893</v>
      </c>
      <c r="F28" s="450">
        <v>677982.27</v>
      </c>
      <c r="G28" s="450">
        <v>4477371.8499999996</v>
      </c>
      <c r="H28">
        <v>1392</v>
      </c>
      <c r="I28" s="450">
        <v>142489.12</v>
      </c>
      <c r="J28" s="450"/>
      <c r="K28" s="450">
        <v>4309392.7699999996</v>
      </c>
      <c r="L28" s="450">
        <v>3656900.46</v>
      </c>
      <c r="M28">
        <v>2076</v>
      </c>
      <c r="N28">
        <v>470</v>
      </c>
    </row>
    <row r="29" spans="1:14">
      <c r="B29" s="450">
        <v>3765217.44</v>
      </c>
      <c r="C29" s="450">
        <v>1284.17</v>
      </c>
      <c r="D29" s="450">
        <v>32887.97</v>
      </c>
      <c r="E29" s="450">
        <v>3799389.58</v>
      </c>
      <c r="H29" s="450">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388</v>
      </c>
      <c r="B2" t="s">
        <v>389</v>
      </c>
      <c r="C2" t="s">
        <v>390</v>
      </c>
      <c r="D2" t="s">
        <v>391</v>
      </c>
      <c r="E2" t="s">
        <v>392</v>
      </c>
      <c r="F2" t="s">
        <v>393</v>
      </c>
      <c r="G2" t="s">
        <v>394</v>
      </c>
      <c r="H2" t="s">
        <v>395</v>
      </c>
      <c r="I2" t="s">
        <v>396</v>
      </c>
      <c r="J2" t="s">
        <v>397</v>
      </c>
      <c r="K2" t="s">
        <v>398</v>
      </c>
      <c r="L2" t="s">
        <v>399</v>
      </c>
      <c r="M2" t="s">
        <v>400</v>
      </c>
    </row>
    <row r="3" spans="1:13">
      <c r="B3" t="s">
        <v>401</v>
      </c>
      <c r="C3" t="s">
        <v>402</v>
      </c>
      <c r="D3" t="s">
        <v>403</v>
      </c>
      <c r="E3" t="s">
        <v>404</v>
      </c>
      <c r="H3" t="s">
        <v>405</v>
      </c>
      <c r="M3" t="s">
        <v>406</v>
      </c>
    </row>
    <row r="4" spans="1:13">
      <c r="A4" t="s">
        <v>42</v>
      </c>
      <c r="B4">
        <v>2177</v>
      </c>
      <c r="C4">
        <v>0</v>
      </c>
      <c r="D4">
        <v>11</v>
      </c>
      <c r="E4">
        <v>2188</v>
      </c>
      <c r="F4" s="450">
        <v>51022.47</v>
      </c>
      <c r="G4" s="450">
        <v>336116.93</v>
      </c>
      <c r="H4">
        <v>69</v>
      </c>
      <c r="I4" s="450">
        <v>6773.26</v>
      </c>
      <c r="J4" s="450">
        <v>328124.48</v>
      </c>
      <c r="K4" s="450">
        <v>278321.2</v>
      </c>
      <c r="L4">
        <v>236</v>
      </c>
      <c r="M4">
        <v>36</v>
      </c>
    </row>
    <row r="5" spans="1:13">
      <c r="B5" s="450">
        <v>283452.98</v>
      </c>
      <c r="C5" s="451">
        <v>0</v>
      </c>
      <c r="D5" s="450">
        <v>1641.48</v>
      </c>
      <c r="E5" s="450">
        <v>285094.46000000002</v>
      </c>
      <c r="H5" s="450">
        <v>7992.45</v>
      </c>
      <c r="M5" s="451">
        <v>0</v>
      </c>
    </row>
    <row r="6" spans="1:13">
      <c r="A6" t="s">
        <v>409</v>
      </c>
      <c r="B6">
        <v>3249</v>
      </c>
      <c r="C6">
        <v>2</v>
      </c>
      <c r="D6">
        <v>19</v>
      </c>
      <c r="E6">
        <v>3270</v>
      </c>
      <c r="F6" s="450">
        <v>77470.240000000005</v>
      </c>
      <c r="G6" s="451">
        <v>511089</v>
      </c>
      <c r="H6">
        <v>172</v>
      </c>
      <c r="I6" s="450">
        <v>17157.73</v>
      </c>
      <c r="J6" s="450">
        <v>490905.13</v>
      </c>
      <c r="K6" s="450">
        <v>416461.03</v>
      </c>
      <c r="L6">
        <v>242</v>
      </c>
      <c r="M6">
        <v>54</v>
      </c>
    </row>
    <row r="7" spans="1:13">
      <c r="B7" s="450">
        <v>429930.94</v>
      </c>
      <c r="C7" s="450">
        <v>453.55</v>
      </c>
      <c r="D7" s="450">
        <v>3234.27</v>
      </c>
      <c r="E7" s="450">
        <v>433618.76</v>
      </c>
      <c r="H7" s="450">
        <v>20183.87</v>
      </c>
      <c r="M7" s="451">
        <v>0</v>
      </c>
    </row>
    <row r="8" spans="1:13">
      <c r="A8" t="s">
        <v>265</v>
      </c>
      <c r="B8">
        <v>2506</v>
      </c>
      <c r="C8">
        <v>0</v>
      </c>
      <c r="D8">
        <v>4</v>
      </c>
      <c r="E8">
        <v>2510</v>
      </c>
      <c r="F8" s="450">
        <v>56912.95</v>
      </c>
      <c r="G8" s="450">
        <v>373809.25</v>
      </c>
      <c r="H8">
        <v>84</v>
      </c>
      <c r="I8" s="450">
        <v>7427.77</v>
      </c>
      <c r="J8" s="450">
        <v>365066.89</v>
      </c>
      <c r="K8" s="450">
        <v>309468.53000000003</v>
      </c>
      <c r="L8">
        <v>371</v>
      </c>
      <c r="M8">
        <v>42</v>
      </c>
    </row>
    <row r="9" spans="1:13">
      <c r="B9" s="450">
        <v>316178.32</v>
      </c>
      <c r="C9" s="451">
        <v>0</v>
      </c>
      <c r="D9" s="450">
        <v>717.98</v>
      </c>
      <c r="E9" s="450">
        <v>316896.3</v>
      </c>
      <c r="H9" s="450">
        <v>8742.36</v>
      </c>
      <c r="M9" s="451">
        <v>0</v>
      </c>
    </row>
    <row r="10" spans="1:13">
      <c r="A10" t="s">
        <v>411</v>
      </c>
      <c r="B10">
        <v>0</v>
      </c>
      <c r="C10">
        <v>0</v>
      </c>
      <c r="D10">
        <v>0</v>
      </c>
      <c r="E10">
        <v>0</v>
      </c>
      <c r="F10" s="451">
        <v>0</v>
      </c>
      <c r="G10" s="451">
        <v>0</v>
      </c>
      <c r="H10">
        <v>0</v>
      </c>
      <c r="I10" s="451">
        <v>0</v>
      </c>
      <c r="J10" s="451">
        <v>0</v>
      </c>
      <c r="K10" s="451">
        <v>0</v>
      </c>
      <c r="L10">
        <v>0</v>
      </c>
      <c r="M10">
        <v>0</v>
      </c>
    </row>
    <row r="11" spans="1:13">
      <c r="B11" s="451">
        <v>0</v>
      </c>
      <c r="C11" s="451">
        <v>0</v>
      </c>
      <c r="D11" s="451">
        <v>0</v>
      </c>
      <c r="E11" s="451">
        <v>0</v>
      </c>
      <c r="H11" s="451">
        <v>0</v>
      </c>
      <c r="M11" s="451">
        <v>0</v>
      </c>
    </row>
    <row r="12" spans="1:13">
      <c r="A12" t="s">
        <v>410</v>
      </c>
      <c r="B12">
        <v>2428</v>
      </c>
      <c r="C12">
        <v>0</v>
      </c>
      <c r="D12">
        <v>2</v>
      </c>
      <c r="E12">
        <v>2430</v>
      </c>
      <c r="F12" s="450">
        <v>58135.51</v>
      </c>
      <c r="G12" s="450">
        <v>381414.1</v>
      </c>
      <c r="H12">
        <v>102</v>
      </c>
      <c r="I12" s="450">
        <v>11105.68</v>
      </c>
      <c r="J12" s="450">
        <v>368309.4</v>
      </c>
      <c r="K12" s="450">
        <v>312172.90999999997</v>
      </c>
      <c r="L12">
        <v>141</v>
      </c>
      <c r="M12">
        <v>43</v>
      </c>
    </row>
    <row r="13" spans="1:13">
      <c r="B13" s="450">
        <v>322970.69</v>
      </c>
      <c r="C13" s="451">
        <v>0</v>
      </c>
      <c r="D13" s="450">
        <v>307.89999999999998</v>
      </c>
      <c r="E13" s="450">
        <v>323278.59000000003</v>
      </c>
      <c r="H13" s="450">
        <v>13104.7</v>
      </c>
      <c r="M13" s="451">
        <v>0</v>
      </c>
    </row>
    <row r="14" spans="1:13">
      <c r="A14" t="s">
        <v>407</v>
      </c>
      <c r="B14">
        <v>2621</v>
      </c>
      <c r="C14">
        <v>0</v>
      </c>
      <c r="D14">
        <v>2</v>
      </c>
      <c r="E14">
        <v>2623</v>
      </c>
      <c r="F14" s="450">
        <v>58714.15</v>
      </c>
      <c r="G14" s="450">
        <v>385218.5</v>
      </c>
      <c r="H14">
        <v>93</v>
      </c>
      <c r="I14" s="450">
        <v>8684.64</v>
      </c>
      <c r="J14" s="451">
        <v>374971</v>
      </c>
      <c r="K14" s="450">
        <v>317819.71000000002</v>
      </c>
      <c r="L14">
        <v>195</v>
      </c>
      <c r="M14">
        <v>29</v>
      </c>
    </row>
    <row r="15" spans="1:13">
      <c r="B15" s="450">
        <v>326184.42</v>
      </c>
      <c r="C15" s="451">
        <v>0</v>
      </c>
      <c r="D15" s="450">
        <v>319.93</v>
      </c>
      <c r="E15" s="450">
        <v>326504.34999999998</v>
      </c>
      <c r="H15" s="450">
        <v>10247.5</v>
      </c>
      <c r="M15" s="451">
        <v>0</v>
      </c>
    </row>
    <row r="16" spans="1:13">
      <c r="A16" t="s">
        <v>408</v>
      </c>
      <c r="B16">
        <v>2922</v>
      </c>
      <c r="C16">
        <v>1</v>
      </c>
      <c r="D16">
        <v>11</v>
      </c>
      <c r="E16">
        <v>2934</v>
      </c>
      <c r="F16" s="450">
        <v>67587.63</v>
      </c>
      <c r="G16" s="450">
        <v>444400.04</v>
      </c>
      <c r="H16">
        <v>115</v>
      </c>
      <c r="I16" s="450">
        <v>11391.52</v>
      </c>
      <c r="J16" s="450">
        <v>430958.37</v>
      </c>
      <c r="K16" s="450">
        <v>365420.89</v>
      </c>
      <c r="L16">
        <v>131</v>
      </c>
      <c r="M16">
        <v>20</v>
      </c>
    </row>
    <row r="17" spans="1:13">
      <c r="B17" s="450">
        <v>375439.69</v>
      </c>
      <c r="C17" s="450">
        <v>41.77</v>
      </c>
      <c r="D17" s="450">
        <v>1330.95</v>
      </c>
      <c r="E17" s="450">
        <v>376812.41</v>
      </c>
      <c r="H17" s="450">
        <v>13441.67</v>
      </c>
      <c r="M17" s="451">
        <v>0</v>
      </c>
    </row>
    <row r="18" spans="1:13">
      <c r="A18" t="s">
        <v>324</v>
      </c>
      <c r="B18">
        <v>2617</v>
      </c>
      <c r="C18">
        <v>0</v>
      </c>
      <c r="D18">
        <v>1</v>
      </c>
      <c r="E18">
        <v>2618</v>
      </c>
      <c r="F18" s="450">
        <v>59573.41</v>
      </c>
      <c r="G18" s="450">
        <v>390623.99</v>
      </c>
      <c r="H18">
        <v>69</v>
      </c>
      <c r="I18" s="450">
        <v>6967.41</v>
      </c>
      <c r="J18" s="450">
        <v>382402.45</v>
      </c>
      <c r="K18" s="450">
        <v>324083.17</v>
      </c>
      <c r="L18">
        <v>264</v>
      </c>
      <c r="M18">
        <v>16</v>
      </c>
    </row>
    <row r="19" spans="1:13">
      <c r="B19" s="450">
        <v>330958.58</v>
      </c>
      <c r="C19" s="451">
        <v>0</v>
      </c>
      <c r="D19" s="451">
        <v>92</v>
      </c>
      <c r="E19" s="450">
        <v>331050.58</v>
      </c>
      <c r="H19" s="450">
        <v>8221.5400000000009</v>
      </c>
      <c r="M19" s="451">
        <v>0</v>
      </c>
    </row>
    <row r="20" spans="1:13">
      <c r="A20" t="s">
        <v>266</v>
      </c>
      <c r="B20">
        <v>1633</v>
      </c>
      <c r="C20">
        <v>0</v>
      </c>
      <c r="D20">
        <v>3</v>
      </c>
      <c r="E20">
        <v>1636</v>
      </c>
      <c r="F20" s="450">
        <v>40610.78</v>
      </c>
      <c r="G20" s="450">
        <v>266670.36</v>
      </c>
      <c r="H20">
        <v>65</v>
      </c>
      <c r="I20" s="450">
        <v>7652.68</v>
      </c>
      <c r="J20" s="450">
        <v>257668.64</v>
      </c>
      <c r="K20" s="450">
        <v>218406.9</v>
      </c>
      <c r="L20">
        <v>155</v>
      </c>
      <c r="M20">
        <v>21</v>
      </c>
    </row>
    <row r="21" spans="1:13">
      <c r="B21" s="450">
        <v>225612.84</v>
      </c>
      <c r="C21" s="451">
        <v>0</v>
      </c>
      <c r="D21" s="450">
        <v>446.74</v>
      </c>
      <c r="E21" s="450">
        <v>226059.58</v>
      </c>
      <c r="H21" s="450">
        <v>9001.7199999999993</v>
      </c>
      <c r="M21" s="451">
        <v>0</v>
      </c>
    </row>
    <row r="22" spans="1:13">
      <c r="A22" t="s">
        <v>322</v>
      </c>
      <c r="B22">
        <v>3277</v>
      </c>
      <c r="C22">
        <v>0</v>
      </c>
      <c r="D22">
        <v>4</v>
      </c>
      <c r="E22">
        <v>3281</v>
      </c>
      <c r="F22" s="450">
        <v>78812.98</v>
      </c>
      <c r="G22" s="450">
        <v>517036.42</v>
      </c>
      <c r="H22">
        <v>145</v>
      </c>
      <c r="I22" s="450">
        <v>13530.92</v>
      </c>
      <c r="J22" s="450">
        <v>501069.93</v>
      </c>
      <c r="K22" s="450">
        <v>424692.52</v>
      </c>
      <c r="L22">
        <v>263</v>
      </c>
      <c r="M22">
        <v>35</v>
      </c>
    </row>
    <row r="23" spans="1:13">
      <c r="B23" s="450">
        <v>437845.42</v>
      </c>
      <c r="C23" s="451">
        <v>0</v>
      </c>
      <c r="D23" s="450">
        <v>378.02</v>
      </c>
      <c r="E23" s="450">
        <v>438223.44</v>
      </c>
      <c r="H23" s="450">
        <v>15966.49</v>
      </c>
      <c r="M23" s="451">
        <v>0</v>
      </c>
    </row>
    <row r="24" spans="1:13">
      <c r="A24" t="s">
        <v>310</v>
      </c>
      <c r="B24">
        <v>3164</v>
      </c>
      <c r="C24">
        <v>1</v>
      </c>
      <c r="D24">
        <v>6</v>
      </c>
      <c r="E24">
        <v>3171</v>
      </c>
      <c r="F24" s="450">
        <v>71947.070000000007</v>
      </c>
      <c r="G24" s="450">
        <v>472592.76</v>
      </c>
      <c r="H24">
        <v>163</v>
      </c>
      <c r="I24" s="450">
        <v>15033.53</v>
      </c>
      <c r="J24" s="450">
        <v>454853.2</v>
      </c>
      <c r="K24" s="450">
        <v>385612.16</v>
      </c>
      <c r="L24">
        <v>224</v>
      </c>
      <c r="M24">
        <v>46</v>
      </c>
    </row>
    <row r="25" spans="1:13">
      <c r="B25" s="450">
        <v>399628.96</v>
      </c>
      <c r="C25" s="450">
        <v>69.489999999999995</v>
      </c>
      <c r="D25" s="450">
        <v>947.24</v>
      </c>
      <c r="E25" s="450">
        <v>400645.69</v>
      </c>
      <c r="H25" s="450">
        <v>17739.560000000001</v>
      </c>
      <c r="M25" s="451">
        <v>0</v>
      </c>
    </row>
    <row r="26" spans="1:13">
      <c r="A26" t="s">
        <v>318</v>
      </c>
      <c r="B26">
        <v>3221</v>
      </c>
      <c r="C26">
        <v>3</v>
      </c>
      <c r="D26">
        <v>3</v>
      </c>
      <c r="E26">
        <v>3227</v>
      </c>
      <c r="F26" s="450">
        <v>76580.929999999993</v>
      </c>
      <c r="G26" s="450">
        <v>502406.46</v>
      </c>
      <c r="H26">
        <v>138</v>
      </c>
      <c r="I26" s="450">
        <v>12451.36</v>
      </c>
      <c r="J26" s="450">
        <v>487713.85</v>
      </c>
      <c r="K26" s="450">
        <v>413374.17</v>
      </c>
      <c r="L26">
        <v>257</v>
      </c>
      <c r="M26">
        <v>58</v>
      </c>
    </row>
    <row r="27" spans="1:13">
      <c r="B27" s="450">
        <v>425357.94</v>
      </c>
      <c r="C27" s="450">
        <v>85.39</v>
      </c>
      <c r="D27" s="450">
        <v>382.2</v>
      </c>
      <c r="E27" s="450">
        <v>425825.53</v>
      </c>
      <c r="H27" s="450">
        <v>14692.61</v>
      </c>
      <c r="M27" s="451">
        <v>0</v>
      </c>
    </row>
    <row r="28" spans="1:13">
      <c r="B28">
        <v>29815</v>
      </c>
      <c r="C28">
        <v>7</v>
      </c>
      <c r="D28">
        <v>66</v>
      </c>
      <c r="E28">
        <v>29888</v>
      </c>
      <c r="F28" s="450">
        <v>697368.12</v>
      </c>
      <c r="G28" s="450">
        <v>4581377.8099999996</v>
      </c>
      <c r="H28">
        <v>1215</v>
      </c>
      <c r="I28" s="450">
        <v>118176.5</v>
      </c>
      <c r="J28" s="450">
        <v>4442043.3600000003</v>
      </c>
      <c r="K28" s="450">
        <v>3765833.19</v>
      </c>
      <c r="L28">
        <v>2479</v>
      </c>
      <c r="M28">
        <v>400</v>
      </c>
    </row>
    <row r="29" spans="1:13">
      <c r="B29" s="450">
        <v>3873560.78</v>
      </c>
      <c r="C29" s="450">
        <v>650.20000000000005</v>
      </c>
      <c r="D29" s="450">
        <v>9798.7099999999991</v>
      </c>
      <c r="E29" s="450">
        <v>3884009.69</v>
      </c>
      <c r="H29" s="450">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76" bestFit="1" customWidth="1"/>
  </cols>
  <sheetData>
    <row r="2" spans="1:13">
      <c r="A2" t="s">
        <v>388</v>
      </c>
      <c r="B2" t="s">
        <v>389</v>
      </c>
      <c r="C2" t="s">
        <v>390</v>
      </c>
      <c r="D2" t="s">
        <v>391</v>
      </c>
      <c r="E2" t="s">
        <v>392</v>
      </c>
      <c r="F2" t="s">
        <v>393</v>
      </c>
      <c r="G2" t="s">
        <v>394</v>
      </c>
      <c r="H2" t="s">
        <v>395</v>
      </c>
      <c r="I2" t="s">
        <v>396</v>
      </c>
      <c r="J2" t="s">
        <v>397</v>
      </c>
      <c r="K2" s="476" t="s">
        <v>398</v>
      </c>
      <c r="L2" t="s">
        <v>399</v>
      </c>
      <c r="M2" t="s">
        <v>400</v>
      </c>
    </row>
    <row r="3" spans="1:13">
      <c r="B3" t="s">
        <v>401</v>
      </c>
      <c r="C3" t="s">
        <v>402</v>
      </c>
      <c r="D3" t="s">
        <v>403</v>
      </c>
      <c r="E3" t="s">
        <v>404</v>
      </c>
      <c r="H3" t="s">
        <v>405</v>
      </c>
      <c r="M3" t="s">
        <v>406</v>
      </c>
    </row>
    <row r="4" spans="1:13">
      <c r="A4" t="s">
        <v>407</v>
      </c>
      <c r="B4">
        <v>2442</v>
      </c>
      <c r="C4">
        <v>1</v>
      </c>
      <c r="D4">
        <v>0</v>
      </c>
      <c r="E4">
        <v>2443</v>
      </c>
      <c r="F4" s="450">
        <v>63077.1</v>
      </c>
      <c r="G4" s="450">
        <v>413503.04</v>
      </c>
      <c r="H4">
        <v>89</v>
      </c>
      <c r="I4" s="450">
        <v>8860.33</v>
      </c>
      <c r="J4" s="450">
        <v>403048.06</v>
      </c>
      <c r="K4" s="498">
        <v>341565.61</v>
      </c>
      <c r="L4">
        <v>180</v>
      </c>
      <c r="M4">
        <v>27</v>
      </c>
    </row>
    <row r="5" spans="1:13">
      <c r="B5" s="450">
        <v>350346.6</v>
      </c>
      <c r="C5" s="450">
        <v>79.34</v>
      </c>
      <c r="D5" s="451">
        <v>0</v>
      </c>
      <c r="E5" s="450">
        <v>350425.94</v>
      </c>
      <c r="H5" s="450">
        <v>10454.98</v>
      </c>
      <c r="M5" s="451">
        <v>0</v>
      </c>
    </row>
    <row r="6" spans="1:13">
      <c r="A6" t="s">
        <v>408</v>
      </c>
      <c r="B6">
        <v>3077</v>
      </c>
      <c r="C6">
        <v>0</v>
      </c>
      <c r="D6">
        <v>3</v>
      </c>
      <c r="E6">
        <v>3080</v>
      </c>
      <c r="F6" s="450">
        <v>82104.600000000006</v>
      </c>
      <c r="G6" s="450">
        <v>538519.57999999996</v>
      </c>
      <c r="H6">
        <v>107</v>
      </c>
      <c r="I6" s="450">
        <v>11971.11</v>
      </c>
      <c r="J6" s="450">
        <v>524393.80000000005</v>
      </c>
      <c r="K6" s="498">
        <v>444443.87</v>
      </c>
      <c r="L6">
        <v>130</v>
      </c>
      <c r="M6">
        <v>30</v>
      </c>
    </row>
    <row r="7" spans="1:13">
      <c r="B7" s="450">
        <v>456131.34</v>
      </c>
      <c r="C7" s="451">
        <v>0</v>
      </c>
      <c r="D7" s="450">
        <v>283.64</v>
      </c>
      <c r="E7" s="450">
        <v>456414.98</v>
      </c>
      <c r="H7" s="450">
        <v>14125.78</v>
      </c>
      <c r="M7" s="451">
        <v>0</v>
      </c>
    </row>
    <row r="8" spans="1:13">
      <c r="A8" t="s">
        <v>265</v>
      </c>
      <c r="B8">
        <v>2608</v>
      </c>
      <c r="C8">
        <v>1</v>
      </c>
      <c r="D8">
        <v>7</v>
      </c>
      <c r="E8">
        <v>2616</v>
      </c>
      <c r="F8" s="450">
        <v>68471.28</v>
      </c>
      <c r="G8" s="450">
        <v>449800.74</v>
      </c>
      <c r="H8">
        <v>103</v>
      </c>
      <c r="I8" s="450">
        <v>9888.25</v>
      </c>
      <c r="J8" s="450">
        <v>438132.75</v>
      </c>
      <c r="K8" s="498">
        <v>371441.21</v>
      </c>
      <c r="L8">
        <v>347</v>
      </c>
      <c r="M8">
        <v>49</v>
      </c>
    </row>
    <row r="9" spans="1:13">
      <c r="B9" s="450">
        <v>380249.07</v>
      </c>
      <c r="C9" s="450">
        <v>146.87</v>
      </c>
      <c r="D9" s="450">
        <v>933.52</v>
      </c>
      <c r="E9" s="450">
        <v>381329.46</v>
      </c>
      <c r="H9" s="450">
        <v>11667.99</v>
      </c>
      <c r="M9" s="451">
        <v>0</v>
      </c>
    </row>
    <row r="10" spans="1:13">
      <c r="A10" t="s">
        <v>324</v>
      </c>
      <c r="B10">
        <v>2536</v>
      </c>
      <c r="C10">
        <v>0</v>
      </c>
      <c r="D10">
        <v>40</v>
      </c>
      <c r="E10">
        <v>2576</v>
      </c>
      <c r="F10" s="450">
        <v>67374.600000000006</v>
      </c>
      <c r="G10" s="450">
        <v>450812.77</v>
      </c>
      <c r="H10">
        <v>71</v>
      </c>
      <c r="I10" s="450">
        <v>7241.19</v>
      </c>
      <c r="J10" s="450">
        <v>442268.17</v>
      </c>
      <c r="K10" s="498">
        <v>376196.98</v>
      </c>
      <c r="L10">
        <v>229</v>
      </c>
      <c r="M10">
        <v>15</v>
      </c>
    </row>
    <row r="11" spans="1:13">
      <c r="B11" s="450">
        <v>374302.24</v>
      </c>
      <c r="C11" s="451">
        <v>0</v>
      </c>
      <c r="D11" s="450">
        <v>9135.93</v>
      </c>
      <c r="E11" s="450">
        <v>383438.17</v>
      </c>
      <c r="H11" s="450">
        <v>8544.6</v>
      </c>
      <c r="M11" s="451">
        <v>0</v>
      </c>
    </row>
    <row r="12" spans="1:13">
      <c r="A12" t="s">
        <v>42</v>
      </c>
      <c r="B12">
        <v>2156</v>
      </c>
      <c r="C12">
        <v>0</v>
      </c>
      <c r="D12">
        <v>14</v>
      </c>
      <c r="E12">
        <v>2170</v>
      </c>
      <c r="F12" s="450">
        <v>58585.95</v>
      </c>
      <c r="G12" s="450">
        <v>386455.22</v>
      </c>
      <c r="H12">
        <v>86</v>
      </c>
      <c r="I12" s="451">
        <v>10025</v>
      </c>
      <c r="J12" s="450">
        <v>374625.73</v>
      </c>
      <c r="K12" s="498">
        <v>317844.28000000003</v>
      </c>
      <c r="L12">
        <v>152</v>
      </c>
      <c r="M12">
        <v>45</v>
      </c>
    </row>
    <row r="13" spans="1:13">
      <c r="B13" s="450">
        <v>325476.15000000002</v>
      </c>
      <c r="C13" s="451">
        <v>0</v>
      </c>
      <c r="D13" s="450">
        <v>2393.12</v>
      </c>
      <c r="E13" s="450">
        <v>327869.27</v>
      </c>
      <c r="H13" s="450">
        <v>11829.49</v>
      </c>
      <c r="M13" s="451">
        <v>0</v>
      </c>
    </row>
    <row r="14" spans="1:13">
      <c r="A14" t="s">
        <v>318</v>
      </c>
      <c r="B14">
        <v>3250</v>
      </c>
      <c r="C14">
        <v>1</v>
      </c>
      <c r="D14">
        <v>4</v>
      </c>
      <c r="E14">
        <v>3255</v>
      </c>
      <c r="F14" s="450">
        <v>86837.93</v>
      </c>
      <c r="G14" s="450">
        <v>570151.53</v>
      </c>
      <c r="H14">
        <v>157</v>
      </c>
      <c r="I14" s="450">
        <v>15227.18</v>
      </c>
      <c r="J14" s="450">
        <v>552183.47</v>
      </c>
      <c r="K14" s="498">
        <v>468086.42</v>
      </c>
      <c r="L14">
        <v>255</v>
      </c>
      <c r="M14">
        <v>83</v>
      </c>
    </row>
    <row r="15" spans="1:13">
      <c r="B15" s="450">
        <v>481982.56</v>
      </c>
      <c r="C15" s="450">
        <v>447.8</v>
      </c>
      <c r="D15" s="450">
        <v>883.24</v>
      </c>
      <c r="E15" s="450">
        <v>483313.6</v>
      </c>
      <c r="H15" s="450">
        <v>17968.060000000001</v>
      </c>
      <c r="M15" s="451">
        <v>0</v>
      </c>
    </row>
    <row r="16" spans="1:13">
      <c r="A16" t="s">
        <v>409</v>
      </c>
      <c r="B16">
        <v>3321</v>
      </c>
      <c r="C16">
        <v>1</v>
      </c>
      <c r="D16">
        <v>28</v>
      </c>
      <c r="E16">
        <v>3350</v>
      </c>
      <c r="F16" s="450">
        <v>90150.48</v>
      </c>
      <c r="G16" s="450">
        <v>596644.92000000004</v>
      </c>
      <c r="H16">
        <v>172</v>
      </c>
      <c r="I16" s="450">
        <v>18663.650000000001</v>
      </c>
      <c r="J16" s="450">
        <v>574646.19999999995</v>
      </c>
      <c r="K16" s="498">
        <v>487830.79</v>
      </c>
      <c r="L16">
        <v>304</v>
      </c>
      <c r="M16">
        <v>45</v>
      </c>
    </row>
    <row r="17" spans="1:13">
      <c r="B17" s="450">
        <v>500693.66</v>
      </c>
      <c r="C17" s="450">
        <v>142.33000000000001</v>
      </c>
      <c r="D17" s="450">
        <v>5658.45</v>
      </c>
      <c r="E17" s="450">
        <v>506494.44</v>
      </c>
      <c r="H17" s="450">
        <v>21998.720000000001</v>
      </c>
      <c r="M17" s="451">
        <v>0</v>
      </c>
    </row>
    <row r="18" spans="1:13">
      <c r="A18" t="s">
        <v>411</v>
      </c>
      <c r="B18">
        <v>0</v>
      </c>
      <c r="C18">
        <v>0</v>
      </c>
      <c r="D18">
        <v>0</v>
      </c>
      <c r="E18">
        <v>0</v>
      </c>
      <c r="F18" s="451">
        <v>0</v>
      </c>
      <c r="G18" s="451">
        <v>0</v>
      </c>
      <c r="H18">
        <v>0</v>
      </c>
      <c r="I18" s="451">
        <v>0</v>
      </c>
      <c r="J18" s="451">
        <v>0</v>
      </c>
      <c r="K18" s="499">
        <v>0</v>
      </c>
      <c r="L18">
        <v>0</v>
      </c>
      <c r="M18">
        <v>0</v>
      </c>
    </row>
    <row r="19" spans="1:13">
      <c r="B19" s="451">
        <v>0</v>
      </c>
      <c r="C19" s="451">
        <v>0</v>
      </c>
      <c r="D19" s="451">
        <v>0</v>
      </c>
      <c r="E19" s="451">
        <v>0</v>
      </c>
      <c r="H19" s="451">
        <v>0</v>
      </c>
      <c r="M19" s="451">
        <v>0</v>
      </c>
    </row>
    <row r="20" spans="1:13">
      <c r="A20" t="s">
        <v>266</v>
      </c>
      <c r="B20">
        <v>1476</v>
      </c>
      <c r="C20">
        <v>0</v>
      </c>
      <c r="D20">
        <v>0</v>
      </c>
      <c r="E20">
        <v>1476</v>
      </c>
      <c r="F20" s="450">
        <v>40285.19</v>
      </c>
      <c r="G20" s="450">
        <v>264092.55</v>
      </c>
      <c r="H20">
        <v>51</v>
      </c>
      <c r="I20" s="450">
        <v>6433.56</v>
      </c>
      <c r="J20" s="450">
        <v>256500.95</v>
      </c>
      <c r="K20" s="498">
        <v>217373.8</v>
      </c>
      <c r="L20">
        <v>131</v>
      </c>
      <c r="M20">
        <v>11</v>
      </c>
    </row>
    <row r="21" spans="1:13">
      <c r="B21" s="450">
        <v>223807.35999999999</v>
      </c>
      <c r="C21" s="451">
        <v>0</v>
      </c>
      <c r="D21" s="451">
        <v>0</v>
      </c>
      <c r="E21" s="450">
        <v>223807.35999999999</v>
      </c>
      <c r="H21" s="450">
        <v>7591.6</v>
      </c>
      <c r="M21" s="451">
        <v>0</v>
      </c>
    </row>
    <row r="22" spans="1:13">
      <c r="A22" t="s">
        <v>310</v>
      </c>
      <c r="B22">
        <v>3284</v>
      </c>
      <c r="C22">
        <v>1</v>
      </c>
      <c r="D22">
        <v>44</v>
      </c>
      <c r="E22">
        <v>3329</v>
      </c>
      <c r="F22" s="450">
        <v>86399.57</v>
      </c>
      <c r="G22" s="450">
        <v>576042.96</v>
      </c>
      <c r="H22">
        <v>179</v>
      </c>
      <c r="I22" s="450">
        <v>16690.05</v>
      </c>
      <c r="J22" s="450">
        <v>556348.69999999995</v>
      </c>
      <c r="K22" s="498">
        <v>472953.34</v>
      </c>
      <c r="L22">
        <v>234</v>
      </c>
      <c r="M22">
        <v>62</v>
      </c>
    </row>
    <row r="23" spans="1:13">
      <c r="B23" s="450">
        <v>479991.87</v>
      </c>
      <c r="C23" s="450">
        <v>1.1299999999999999</v>
      </c>
      <c r="D23" s="450">
        <v>9650.39</v>
      </c>
      <c r="E23" s="450">
        <v>489643.39</v>
      </c>
      <c r="H23" s="450">
        <v>19694.259999999998</v>
      </c>
      <c r="M23" s="451">
        <v>0</v>
      </c>
    </row>
    <row r="24" spans="1:13">
      <c r="A24" t="s">
        <v>410</v>
      </c>
      <c r="B24">
        <v>2409</v>
      </c>
      <c r="C24">
        <v>0</v>
      </c>
      <c r="D24">
        <v>1</v>
      </c>
      <c r="E24">
        <v>2410</v>
      </c>
      <c r="F24" s="450">
        <v>65117.17</v>
      </c>
      <c r="G24" s="450">
        <v>427005.84</v>
      </c>
      <c r="H24">
        <v>111</v>
      </c>
      <c r="I24" s="450">
        <v>12853.82</v>
      </c>
      <c r="J24" s="450">
        <v>411838.33</v>
      </c>
      <c r="K24" s="498">
        <v>349034.85</v>
      </c>
      <c r="L24">
        <v>139</v>
      </c>
      <c r="M24">
        <v>50</v>
      </c>
    </row>
    <row r="25" spans="1:13">
      <c r="B25" s="450">
        <v>361755.71</v>
      </c>
      <c r="C25" s="451">
        <v>0</v>
      </c>
      <c r="D25" s="450">
        <v>132.96</v>
      </c>
      <c r="E25" s="450">
        <v>361888.67</v>
      </c>
      <c r="H25" s="450">
        <v>15167.51</v>
      </c>
      <c r="M25" s="451">
        <v>0</v>
      </c>
    </row>
    <row r="26" spans="1:13">
      <c r="A26" t="s">
        <v>322</v>
      </c>
      <c r="B26">
        <v>3284</v>
      </c>
      <c r="C26">
        <v>0</v>
      </c>
      <c r="D26">
        <v>2</v>
      </c>
      <c r="E26">
        <v>3286</v>
      </c>
      <c r="F26" s="450">
        <v>87866.78</v>
      </c>
      <c r="G26" s="450">
        <v>576281.67000000004</v>
      </c>
      <c r="H26">
        <v>148</v>
      </c>
      <c r="I26" s="450">
        <v>14188.46</v>
      </c>
      <c r="J26" s="450">
        <v>559539.29</v>
      </c>
      <c r="K26" s="498">
        <v>474226.43</v>
      </c>
      <c r="L26">
        <v>214</v>
      </c>
      <c r="M26">
        <v>50</v>
      </c>
    </row>
    <row r="27" spans="1:13">
      <c r="B27" s="450">
        <v>488147.95</v>
      </c>
      <c r="C27" s="451">
        <v>0</v>
      </c>
      <c r="D27" s="450">
        <v>266.94</v>
      </c>
      <c r="E27" s="450">
        <v>488414.89</v>
      </c>
      <c r="H27" s="450">
        <v>16742.38</v>
      </c>
      <c r="M27" s="451">
        <v>0</v>
      </c>
    </row>
    <row r="28" spans="1:13">
      <c r="B28">
        <v>29843</v>
      </c>
      <c r="C28">
        <v>5</v>
      </c>
      <c r="D28">
        <v>143</v>
      </c>
      <c r="E28">
        <v>29991</v>
      </c>
      <c r="F28" s="450">
        <v>796270.65</v>
      </c>
      <c r="G28" s="450">
        <v>5249310.82</v>
      </c>
      <c r="H28">
        <v>1274</v>
      </c>
      <c r="I28" s="450">
        <v>132042.6</v>
      </c>
      <c r="J28" s="450">
        <v>5093525.46</v>
      </c>
      <c r="K28" s="498">
        <v>4320997.57</v>
      </c>
      <c r="L28">
        <v>2315</v>
      </c>
      <c r="M28">
        <v>467</v>
      </c>
    </row>
    <row r="29" spans="1:13">
      <c r="B29" s="450">
        <v>4422884.51</v>
      </c>
      <c r="C29" s="450">
        <v>817.47</v>
      </c>
      <c r="D29" s="450">
        <v>29338.19</v>
      </c>
      <c r="E29" s="450">
        <v>4453040.17</v>
      </c>
      <c r="H29" s="450">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76" bestFit="1" customWidth="1"/>
  </cols>
  <sheetData>
    <row r="2" spans="1:13">
      <c r="A2" t="s">
        <v>388</v>
      </c>
      <c r="B2" t="s">
        <v>389</v>
      </c>
      <c r="C2" t="s">
        <v>390</v>
      </c>
      <c r="D2" t="s">
        <v>391</v>
      </c>
      <c r="E2" t="s">
        <v>392</v>
      </c>
      <c r="F2" t="s">
        <v>393</v>
      </c>
      <c r="G2" t="s">
        <v>394</v>
      </c>
      <c r="H2" t="s">
        <v>395</v>
      </c>
      <c r="I2" t="s">
        <v>396</v>
      </c>
      <c r="J2" t="s">
        <v>397</v>
      </c>
      <c r="K2" s="476" t="s">
        <v>398</v>
      </c>
      <c r="L2" t="s">
        <v>399</v>
      </c>
      <c r="M2" t="s">
        <v>400</v>
      </c>
    </row>
    <row r="3" spans="1:13">
      <c r="B3" t="s">
        <v>401</v>
      </c>
      <c r="C3" t="s">
        <v>402</v>
      </c>
      <c r="D3" t="s">
        <v>403</v>
      </c>
      <c r="E3" t="s">
        <v>404</v>
      </c>
      <c r="H3" t="s">
        <v>405</v>
      </c>
      <c r="M3" t="s">
        <v>406</v>
      </c>
    </row>
    <row r="4" spans="1:13">
      <c r="A4" t="s">
        <v>407</v>
      </c>
      <c r="B4">
        <v>2126</v>
      </c>
      <c r="C4">
        <v>0</v>
      </c>
      <c r="D4">
        <v>3</v>
      </c>
      <c r="E4">
        <v>2129</v>
      </c>
      <c r="F4" s="450">
        <v>54243.87</v>
      </c>
      <c r="G4" s="450">
        <v>356426.32</v>
      </c>
      <c r="H4">
        <v>97</v>
      </c>
      <c r="I4" s="450">
        <v>8763.8700000000008</v>
      </c>
      <c r="J4" s="450">
        <v>346084.96</v>
      </c>
      <c r="K4" s="498">
        <v>293418.58</v>
      </c>
      <c r="L4">
        <v>131</v>
      </c>
      <c r="M4">
        <v>21</v>
      </c>
    </row>
    <row r="5" spans="1:13">
      <c r="B5" s="450">
        <v>301353.61</v>
      </c>
      <c r="C5" s="451">
        <v>0</v>
      </c>
      <c r="D5" s="450">
        <v>828.84</v>
      </c>
      <c r="E5" s="450">
        <v>302182.45</v>
      </c>
      <c r="H5" s="450">
        <v>10341.36</v>
      </c>
      <c r="M5" s="451">
        <v>0</v>
      </c>
    </row>
    <row r="6" spans="1:13">
      <c r="A6" t="s">
        <v>408</v>
      </c>
      <c r="B6">
        <v>2853</v>
      </c>
      <c r="C6">
        <v>3</v>
      </c>
      <c r="D6">
        <v>12</v>
      </c>
      <c r="E6">
        <v>2868</v>
      </c>
      <c r="F6" s="450">
        <v>71828.539999999994</v>
      </c>
      <c r="G6" s="450">
        <v>472752.47</v>
      </c>
      <c r="H6">
        <v>147</v>
      </c>
      <c r="I6" s="450">
        <v>15501.77</v>
      </c>
      <c r="J6" s="450">
        <v>454484.46</v>
      </c>
      <c r="K6" s="498">
        <v>385422.16</v>
      </c>
      <c r="L6">
        <v>134</v>
      </c>
      <c r="M6">
        <v>60</v>
      </c>
    </row>
    <row r="7" spans="1:13">
      <c r="B7" s="450">
        <v>398451.6</v>
      </c>
      <c r="C7" s="450">
        <v>585.07000000000005</v>
      </c>
      <c r="D7" s="450">
        <v>1887.26</v>
      </c>
      <c r="E7" s="450">
        <v>400923.93</v>
      </c>
      <c r="H7" s="450">
        <v>18268.009999999998</v>
      </c>
      <c r="M7" s="451">
        <v>0</v>
      </c>
    </row>
    <row r="8" spans="1:13">
      <c r="A8" t="s">
        <v>266</v>
      </c>
      <c r="B8">
        <v>1309</v>
      </c>
      <c r="C8">
        <v>0</v>
      </c>
      <c r="D8">
        <v>0</v>
      </c>
      <c r="E8">
        <v>1309</v>
      </c>
      <c r="F8" s="450">
        <v>36885.39</v>
      </c>
      <c r="G8" s="450">
        <v>241804.94</v>
      </c>
      <c r="H8">
        <v>90</v>
      </c>
      <c r="I8" s="450">
        <v>11306.65</v>
      </c>
      <c r="J8" s="450">
        <v>228463.1</v>
      </c>
      <c r="K8" s="498">
        <v>193612.9</v>
      </c>
      <c r="L8">
        <v>129</v>
      </c>
      <c r="M8">
        <v>28</v>
      </c>
    </row>
    <row r="9" spans="1:13">
      <c r="B9" s="450">
        <v>204919.55</v>
      </c>
      <c r="C9" s="451">
        <v>0</v>
      </c>
      <c r="D9" s="451">
        <v>0</v>
      </c>
      <c r="E9" s="450">
        <v>204919.55</v>
      </c>
      <c r="H9" s="450">
        <v>13341.84</v>
      </c>
      <c r="M9" s="451">
        <v>0</v>
      </c>
    </row>
    <row r="10" spans="1:13">
      <c r="A10" t="s">
        <v>409</v>
      </c>
      <c r="B10">
        <v>2990</v>
      </c>
      <c r="C10">
        <v>3</v>
      </c>
      <c r="D10">
        <v>25</v>
      </c>
      <c r="E10">
        <v>3018</v>
      </c>
      <c r="F10" s="450">
        <v>78126.36</v>
      </c>
      <c r="G10" s="450">
        <v>517235.14</v>
      </c>
      <c r="H10">
        <v>143</v>
      </c>
      <c r="I10" s="450">
        <v>18336.45</v>
      </c>
      <c r="J10" s="450">
        <v>495688.49</v>
      </c>
      <c r="K10" s="498">
        <v>420772.33</v>
      </c>
      <c r="L10">
        <v>206</v>
      </c>
      <c r="M10">
        <v>50</v>
      </c>
    </row>
    <row r="11" spans="1:13">
      <c r="B11" s="450">
        <v>433567.47</v>
      </c>
      <c r="C11" s="450">
        <v>465.77</v>
      </c>
      <c r="D11" s="450">
        <v>5075.54</v>
      </c>
      <c r="E11" s="450">
        <v>439108.78</v>
      </c>
      <c r="H11" s="450">
        <v>21546.65</v>
      </c>
      <c r="M11" s="451">
        <v>0</v>
      </c>
    </row>
    <row r="12" spans="1:13">
      <c r="A12" t="s">
        <v>310</v>
      </c>
      <c r="B12">
        <v>2912</v>
      </c>
      <c r="C12">
        <v>2</v>
      </c>
      <c r="D12">
        <v>7</v>
      </c>
      <c r="E12">
        <v>2921</v>
      </c>
      <c r="F12" s="450">
        <v>77393.89</v>
      </c>
      <c r="G12" s="450">
        <v>508296.32</v>
      </c>
      <c r="H12">
        <v>200</v>
      </c>
      <c r="I12" s="450">
        <v>20483.18</v>
      </c>
      <c r="J12" s="450">
        <v>484126.17</v>
      </c>
      <c r="K12" s="498">
        <v>410419.25</v>
      </c>
      <c r="L12">
        <v>246</v>
      </c>
      <c r="M12">
        <v>55</v>
      </c>
    </row>
    <row r="13" spans="1:13">
      <c r="B13" s="450">
        <v>429784.31</v>
      </c>
      <c r="C13" s="450">
        <v>178.66</v>
      </c>
      <c r="D13" s="450">
        <v>939.46</v>
      </c>
      <c r="E13" s="450">
        <v>430902.43</v>
      </c>
      <c r="H13" s="450">
        <v>24170.15</v>
      </c>
      <c r="M13" s="451">
        <v>0</v>
      </c>
    </row>
    <row r="14" spans="1:13">
      <c r="A14" t="s">
        <v>318</v>
      </c>
      <c r="B14">
        <v>3068</v>
      </c>
      <c r="C14">
        <v>1</v>
      </c>
      <c r="D14">
        <v>3</v>
      </c>
      <c r="E14">
        <v>3072</v>
      </c>
      <c r="F14" s="450">
        <v>81467.399999999994</v>
      </c>
      <c r="G14" s="450">
        <v>534553.64</v>
      </c>
      <c r="H14">
        <v>177</v>
      </c>
      <c r="I14" s="450">
        <v>19109.55</v>
      </c>
      <c r="J14" s="450">
        <v>512004.38</v>
      </c>
      <c r="K14" s="498">
        <v>433976.69</v>
      </c>
      <c r="L14">
        <v>189</v>
      </c>
      <c r="M14">
        <v>64</v>
      </c>
    </row>
    <row r="15" spans="1:13">
      <c r="B15" s="450">
        <v>452318.99</v>
      </c>
      <c r="C15" s="450">
        <v>274.45</v>
      </c>
      <c r="D15" s="450">
        <v>492.8</v>
      </c>
      <c r="E15" s="450">
        <v>453086.24</v>
      </c>
      <c r="H15" s="450">
        <v>22549.26</v>
      </c>
      <c r="M15" s="451">
        <v>0</v>
      </c>
    </row>
    <row r="16" spans="1:13">
      <c r="A16" t="s">
        <v>410</v>
      </c>
      <c r="B16">
        <v>1996</v>
      </c>
      <c r="C16">
        <v>0</v>
      </c>
      <c r="D16">
        <v>3</v>
      </c>
      <c r="E16">
        <v>1999</v>
      </c>
      <c r="F16" s="450">
        <v>51912.7</v>
      </c>
      <c r="G16" s="450">
        <v>340823.5</v>
      </c>
      <c r="H16">
        <v>106</v>
      </c>
      <c r="I16" s="451">
        <v>10485</v>
      </c>
      <c r="J16" s="450">
        <v>328451.20000000001</v>
      </c>
      <c r="K16" s="498">
        <v>278425.8</v>
      </c>
      <c r="L16">
        <v>147</v>
      </c>
      <c r="M16">
        <v>55</v>
      </c>
    </row>
    <row r="17" spans="1:13">
      <c r="B17" s="450">
        <v>288399.21000000002</v>
      </c>
      <c r="C17" s="451">
        <v>0</v>
      </c>
      <c r="D17" s="450">
        <v>511.59</v>
      </c>
      <c r="E17" s="450">
        <v>288910.8</v>
      </c>
      <c r="H17" s="450">
        <v>12372.3</v>
      </c>
      <c r="M17" s="451">
        <v>0</v>
      </c>
    </row>
    <row r="18" spans="1:13">
      <c r="A18" t="s">
        <v>411</v>
      </c>
      <c r="B18">
        <v>0</v>
      </c>
      <c r="C18">
        <v>0</v>
      </c>
      <c r="D18">
        <v>0</v>
      </c>
      <c r="E18">
        <v>0</v>
      </c>
      <c r="F18" s="451">
        <v>0</v>
      </c>
      <c r="G18" s="451">
        <v>0</v>
      </c>
      <c r="H18">
        <v>0</v>
      </c>
      <c r="I18" s="451">
        <v>0</v>
      </c>
      <c r="J18" s="451">
        <v>0</v>
      </c>
      <c r="K18" s="499">
        <v>0</v>
      </c>
      <c r="L18">
        <v>0</v>
      </c>
      <c r="M18">
        <v>0</v>
      </c>
    </row>
    <row r="19" spans="1:13">
      <c r="B19" s="451">
        <v>0</v>
      </c>
      <c r="C19" s="451">
        <v>0</v>
      </c>
      <c r="D19" s="451">
        <v>0</v>
      </c>
      <c r="E19" s="451">
        <v>0</v>
      </c>
      <c r="H19" s="451">
        <v>0</v>
      </c>
      <c r="M19" s="451">
        <v>0</v>
      </c>
    </row>
    <row r="20" spans="1:13">
      <c r="A20" t="s">
        <v>265</v>
      </c>
      <c r="B20">
        <v>2216</v>
      </c>
      <c r="C20">
        <v>2</v>
      </c>
      <c r="D20">
        <v>13</v>
      </c>
      <c r="E20">
        <v>2231</v>
      </c>
      <c r="F20" s="450">
        <v>58459.76</v>
      </c>
      <c r="G20" s="450">
        <v>385318.9</v>
      </c>
      <c r="H20">
        <v>112</v>
      </c>
      <c r="I20" s="450">
        <v>11537.1</v>
      </c>
      <c r="J20" s="450">
        <v>371739.61</v>
      </c>
      <c r="K20" s="498">
        <v>315322.03999999998</v>
      </c>
      <c r="L20">
        <v>297</v>
      </c>
      <c r="M20">
        <v>50</v>
      </c>
    </row>
    <row r="21" spans="1:13">
      <c r="B21" s="450">
        <v>324608.43</v>
      </c>
      <c r="C21" s="450">
        <v>167.94</v>
      </c>
      <c r="D21" s="450">
        <v>2082.77</v>
      </c>
      <c r="E21" s="450">
        <v>326859.14</v>
      </c>
      <c r="H21" s="450">
        <v>13579.29</v>
      </c>
      <c r="M21" s="451">
        <v>0</v>
      </c>
    </row>
    <row r="22" spans="1:13">
      <c r="A22" t="s">
        <v>42</v>
      </c>
      <c r="B22">
        <v>1947</v>
      </c>
      <c r="C22">
        <v>2</v>
      </c>
      <c r="D22">
        <v>7</v>
      </c>
      <c r="E22">
        <v>1956</v>
      </c>
      <c r="F22" s="450">
        <v>51586.21</v>
      </c>
      <c r="G22" s="450">
        <v>339579.66</v>
      </c>
      <c r="H22">
        <v>100</v>
      </c>
      <c r="I22" s="450">
        <v>9914.59</v>
      </c>
      <c r="J22" s="450">
        <v>327880.44</v>
      </c>
      <c r="K22" s="498">
        <v>278078.86</v>
      </c>
      <c r="L22">
        <v>133</v>
      </c>
      <c r="M22">
        <v>21</v>
      </c>
    </row>
    <row r="23" spans="1:13">
      <c r="B23" s="450">
        <v>286264.96000000002</v>
      </c>
      <c r="C23" s="450">
        <v>324.42</v>
      </c>
      <c r="D23" s="450">
        <v>1404.07</v>
      </c>
      <c r="E23" s="450">
        <v>287993.45</v>
      </c>
      <c r="H23" s="450">
        <v>11699.22</v>
      </c>
      <c r="M23" s="451">
        <v>0</v>
      </c>
    </row>
    <row r="24" spans="1:13">
      <c r="A24" t="s">
        <v>322</v>
      </c>
      <c r="B24">
        <v>3082</v>
      </c>
      <c r="C24">
        <v>2</v>
      </c>
      <c r="D24">
        <v>3</v>
      </c>
      <c r="E24">
        <v>3087</v>
      </c>
      <c r="F24" s="450">
        <v>82609.240000000005</v>
      </c>
      <c r="G24" s="450">
        <v>541940.97</v>
      </c>
      <c r="H24">
        <v>181</v>
      </c>
      <c r="I24" s="450">
        <v>20205.54</v>
      </c>
      <c r="J24" s="450">
        <v>518113.22</v>
      </c>
      <c r="K24" s="498">
        <v>439126.19</v>
      </c>
      <c r="L24">
        <v>242</v>
      </c>
      <c r="M24">
        <v>47</v>
      </c>
    </row>
    <row r="25" spans="1:13">
      <c r="B25" s="450">
        <v>458344.19</v>
      </c>
      <c r="C25" s="450">
        <v>592.11</v>
      </c>
      <c r="D25" s="450">
        <v>395.43</v>
      </c>
      <c r="E25" s="450">
        <v>459331.73</v>
      </c>
      <c r="H25" s="450">
        <v>23827.75</v>
      </c>
      <c r="M25" s="451">
        <v>0</v>
      </c>
    </row>
    <row r="26" spans="1:13">
      <c r="A26" t="s">
        <v>324</v>
      </c>
      <c r="B26">
        <v>2123</v>
      </c>
      <c r="C26">
        <v>5</v>
      </c>
      <c r="D26">
        <v>1</v>
      </c>
      <c r="E26">
        <v>2129</v>
      </c>
      <c r="F26" s="450">
        <v>55584.66</v>
      </c>
      <c r="G26" s="450">
        <v>364503.87</v>
      </c>
      <c r="H26">
        <v>79</v>
      </c>
      <c r="I26" s="450">
        <v>7175.69</v>
      </c>
      <c r="J26" s="450">
        <v>356036.55</v>
      </c>
      <c r="K26" s="498">
        <v>301743.52</v>
      </c>
      <c r="L26">
        <v>218</v>
      </c>
      <c r="M26">
        <v>15</v>
      </c>
    </row>
    <row r="27" spans="1:13">
      <c r="B27" s="450">
        <v>307513.68</v>
      </c>
      <c r="C27" s="450">
        <v>1289.03</v>
      </c>
      <c r="D27" s="450">
        <v>116.5</v>
      </c>
      <c r="E27" s="450">
        <v>308919.21000000002</v>
      </c>
      <c r="H27" s="450">
        <v>8467.32</v>
      </c>
      <c r="M27" s="451">
        <v>0</v>
      </c>
    </row>
    <row r="28" spans="1:13">
      <c r="B28">
        <v>26622</v>
      </c>
      <c r="C28">
        <v>20</v>
      </c>
      <c r="D28">
        <v>77</v>
      </c>
      <c r="E28">
        <v>26719</v>
      </c>
      <c r="F28" s="450">
        <v>700098.02</v>
      </c>
      <c r="G28" s="450">
        <v>4603235.7300000004</v>
      </c>
      <c r="H28">
        <v>1432</v>
      </c>
      <c r="I28" s="450">
        <v>152819.4</v>
      </c>
      <c r="J28" s="450">
        <v>4423072.5599999996</v>
      </c>
      <c r="K28" s="498">
        <v>3750318.31</v>
      </c>
      <c r="L28">
        <v>2072</v>
      </c>
      <c r="M28">
        <v>466</v>
      </c>
    </row>
    <row r="29" spans="1:13">
      <c r="B29" s="451">
        <v>3885526</v>
      </c>
      <c r="C29" s="450">
        <v>3877.45</v>
      </c>
      <c r="D29" s="450">
        <v>13734.26</v>
      </c>
      <c r="E29" s="450">
        <v>3903137.71</v>
      </c>
      <c r="H29" s="450">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Berat Begu</cp:lastModifiedBy>
  <cp:lastPrinted>2014-03-03T07:29:55Z</cp:lastPrinted>
  <dcterms:created xsi:type="dcterms:W3CDTF">2003-05-15T02:09:00Z</dcterms:created>
  <dcterms:modified xsi:type="dcterms:W3CDTF">2021-06-17T12:00:43Z</dcterms:modified>
</cp:coreProperties>
</file>