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korbaj\Desktop\Gusht 2019\Raportet Neziri\07 Korrik\July\"/>
    </mc:Choice>
  </mc:AlternateContent>
  <bookViews>
    <workbookView xWindow="0" yWindow="0" windowWidth="19200" windowHeight="6030" tabRatio="994" firstSheet="1" activeTab="4"/>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r:id="rId35"/>
    <sheet name="Sheet2" sheetId="161" r:id="rId36"/>
    <sheet name="June" sheetId="162" r:id="rId37"/>
    <sheet name="July" sheetId="163" r:id="rId38"/>
    <sheet name="Sheet3" sheetId="164" r:id="rId39"/>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'F24'!$A$2:$K$41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Shënime!$A$1:$B$33</definedName>
    <definedName name="_xlnm.Print_Area" localSheetId="33">Sqarime!$A$1:$E$12</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Shënime!$A$2:$B$31</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G15" i="97" l="1"/>
  <c r="E22" i="133" l="1"/>
  <c r="D14" i="127" l="1"/>
  <c r="D15" i="127"/>
  <c r="D16" i="127"/>
  <c r="D17" i="127"/>
  <c r="D18" i="127"/>
  <c r="D19" i="127"/>
  <c r="D20" i="127"/>
  <c r="D21" i="127"/>
  <c r="D22" i="127"/>
  <c r="D23" i="127"/>
  <c r="D24" i="127"/>
  <c r="D15" i="102"/>
  <c r="D14" i="102"/>
  <c r="D13" i="102"/>
  <c r="D12" i="102"/>
  <c r="D11" i="102"/>
  <c r="D23" i="102"/>
  <c r="E10" i="133"/>
  <c r="E11" i="133"/>
  <c r="E12" i="133"/>
  <c r="E13" i="133"/>
  <c r="E14" i="133"/>
  <c r="E15" i="133"/>
  <c r="E16" i="133"/>
  <c r="E17" i="133"/>
  <c r="E18" i="133"/>
  <c r="E19" i="133"/>
  <c r="E20" i="133"/>
  <c r="E21" i="133"/>
  <c r="E54" i="115"/>
  <c r="E36" i="115"/>
  <c r="E37" i="115"/>
  <c r="E42" i="115"/>
  <c r="E39" i="115"/>
  <c r="E34" i="115"/>
  <c r="E31" i="115"/>
  <c r="E19" i="115"/>
  <c r="E13" i="115"/>
  <c r="E14" i="115"/>
  <c r="E16" i="115"/>
  <c r="E19" i="124"/>
  <c r="E16" i="124"/>
  <c r="M11" i="153" l="1"/>
  <c r="L9" i="153"/>
  <c r="M9" i="153"/>
  <c r="J29" i="163"/>
  <c r="J7" i="162"/>
  <c r="J5" i="162"/>
  <c r="J28" i="163"/>
  <c r="J22" i="163"/>
  <c r="J24" i="163"/>
  <c r="J26" i="163"/>
  <c r="J20" i="163"/>
  <c r="J18" i="163"/>
  <c r="J16" i="163"/>
  <c r="J14" i="163"/>
  <c r="J12" i="163"/>
  <c r="J8" i="163"/>
  <c r="J6" i="163"/>
  <c r="J4" i="163"/>
  <c r="E12" i="127" l="1"/>
  <c r="E11" i="127"/>
  <c r="F11" i="126"/>
  <c r="H11" i="126"/>
  <c r="G11" i="126"/>
  <c r="E13" i="99"/>
  <c r="E11" i="99"/>
  <c r="F19" i="146"/>
  <c r="F18" i="146"/>
  <c r="F17" i="146"/>
  <c r="F14" i="146"/>
  <c r="F13" i="146"/>
  <c r="F12" i="146"/>
  <c r="F11" i="146"/>
  <c r="D23" i="106" l="1"/>
  <c r="E31" i="124"/>
  <c r="B9" i="153" l="1"/>
  <c r="L11" i="153"/>
  <c r="K11" i="153"/>
  <c r="K9" i="153"/>
  <c r="J29" i="162"/>
  <c r="J28" i="161"/>
  <c r="J26" i="161"/>
  <c r="J27" i="162"/>
  <c r="J25" i="162"/>
  <c r="J23" i="162"/>
  <c r="J21" i="162"/>
  <c r="J19" i="162"/>
  <c r="J17" i="162"/>
  <c r="J15" i="162"/>
  <c r="J13" i="162"/>
  <c r="J11" i="162"/>
  <c r="J9" i="162"/>
  <c r="J6" i="161"/>
  <c r="J4" i="161"/>
  <c r="E22" i="147" l="1"/>
  <c r="E21" i="147"/>
  <c r="B11" i="134" l="1"/>
  <c r="C11" i="134"/>
  <c r="B12" i="134" l="1"/>
  <c r="F11" i="131"/>
  <c r="E11" i="131"/>
  <c r="D11" i="131"/>
  <c r="F38" i="116"/>
  <c r="E38" i="116"/>
  <c r="D38" i="116"/>
  <c r="E31" i="68" l="1"/>
  <c r="F20" i="68"/>
  <c r="J8" i="161" l="1"/>
  <c r="J10" i="161"/>
  <c r="J12" i="161"/>
  <c r="J14" i="161"/>
  <c r="J16" i="161"/>
  <c r="J18" i="161"/>
  <c r="J20" i="161"/>
  <c r="J22" i="161"/>
  <c r="J24" i="161"/>
  <c r="J9" i="153"/>
  <c r="E20" i="96"/>
  <c r="I11" i="153" l="1"/>
  <c r="J11" i="153"/>
  <c r="I9" i="153"/>
  <c r="D22" i="130" l="1"/>
  <c r="D15" i="130"/>
  <c r="D16" i="130"/>
  <c r="D17" i="130"/>
  <c r="D15" i="129"/>
  <c r="D16" i="129"/>
  <c r="D17" i="129"/>
  <c r="D18" i="129"/>
  <c r="D19" i="129"/>
  <c r="D20" i="129"/>
  <c r="D21" i="129"/>
  <c r="D23" i="129" l="1"/>
  <c r="D22" i="129"/>
  <c r="D13" i="129"/>
  <c r="D12" i="129"/>
  <c r="D11" i="129"/>
  <c r="B11" i="153"/>
  <c r="C11" i="153"/>
  <c r="D11" i="153"/>
  <c r="E11" i="153"/>
  <c r="F11" i="153"/>
  <c r="G11" i="153"/>
  <c r="H11" i="153"/>
  <c r="C9" i="153"/>
  <c r="D9" i="153"/>
  <c r="E9" i="153"/>
  <c r="F9" i="153"/>
  <c r="G9" i="153"/>
  <c r="H9" i="153"/>
  <c r="C28" i="134" l="1"/>
  <c r="D15" i="131"/>
  <c r="B28" i="134"/>
  <c r="D21" i="125"/>
  <c r="E29" i="155"/>
  <c r="G28" i="155"/>
  <c r="F28" i="155"/>
  <c r="E28" i="155"/>
  <c r="G27" i="155"/>
  <c r="F27" i="155"/>
  <c r="G26" i="155"/>
  <c r="F26" i="155"/>
  <c r="E26" i="155"/>
  <c r="G25" i="155"/>
  <c r="F25" i="155"/>
  <c r="G24" i="155"/>
  <c r="F24" i="155"/>
  <c r="G23" i="155"/>
  <c r="F23" i="155"/>
  <c r="E23" i="155"/>
  <c r="G22" i="155"/>
  <c r="F22" i="155"/>
  <c r="E22" i="155"/>
  <c r="G21" i="155"/>
  <c r="F21" i="155"/>
  <c r="E21" i="155"/>
  <c r="E20" i="155"/>
  <c r="G19" i="155"/>
  <c r="F19" i="155"/>
  <c r="E19" i="155"/>
  <c r="G18" i="155"/>
  <c r="F18" i="155"/>
  <c r="E18" i="155"/>
  <c r="G17" i="155"/>
  <c r="F17" i="155"/>
  <c r="E17" i="155"/>
  <c r="G16" i="155"/>
  <c r="F16" i="155"/>
  <c r="G15" i="155"/>
  <c r="F15" i="155"/>
  <c r="G14" i="155"/>
  <c r="F14" i="155"/>
  <c r="G13" i="155"/>
  <c r="F13" i="155"/>
  <c r="E13" i="155"/>
  <c r="G12" i="155"/>
  <c r="F12" i="155"/>
  <c r="E12" i="155"/>
  <c r="G11" i="155"/>
  <c r="F11" i="155"/>
  <c r="E11" i="155"/>
  <c r="B9" i="155"/>
  <c r="E13" i="124"/>
  <c r="D19" i="130"/>
  <c r="D20" i="130"/>
  <c r="D21" i="130"/>
  <c r="G36" i="115"/>
  <c r="H12" i="100"/>
  <c r="H11" i="100"/>
  <c r="H12" i="126"/>
  <c r="H13" i="126"/>
  <c r="H14" i="126"/>
  <c r="H15" i="126"/>
  <c r="H16" i="126"/>
  <c r="H17" i="126"/>
  <c r="H18" i="126"/>
  <c r="H19" i="126"/>
  <c r="H20" i="126"/>
  <c r="H21" i="126"/>
  <c r="H22" i="126"/>
  <c r="H23" i="126"/>
  <c r="D23" i="103"/>
  <c r="D11" i="103"/>
  <c r="D13" i="103"/>
  <c r="D14" i="103"/>
  <c r="D15" i="103"/>
  <c r="D16" i="103"/>
  <c r="D17" i="103"/>
  <c r="D18" i="103"/>
  <c r="D19" i="103"/>
  <c r="D20" i="103"/>
  <c r="D21" i="103"/>
  <c r="D22" i="103"/>
  <c r="D12" i="103"/>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D23" i="120"/>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F22" i="103"/>
  <c r="E22" i="103"/>
  <c r="F21" i="103"/>
  <c r="E21" i="103"/>
  <c r="F20" i="103"/>
  <c r="E20" i="103"/>
  <c r="F19" i="103"/>
  <c r="E19" i="103"/>
  <c r="F18" i="103"/>
  <c r="E18" i="103"/>
  <c r="F17" i="103"/>
  <c r="E17" i="103"/>
  <c r="F16" i="103"/>
  <c r="E16" i="103"/>
  <c r="F15" i="103"/>
  <c r="E15" i="103"/>
  <c r="F14" i="103"/>
  <c r="E14" i="103"/>
  <c r="F13" i="103"/>
  <c r="E13" i="103"/>
  <c r="F12" i="103"/>
  <c r="E12" i="103"/>
  <c r="F11" i="103"/>
  <c r="E11" i="103"/>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1"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F11"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5" i="116"/>
  <c r="E15" i="116"/>
  <c r="D15" i="116"/>
  <c r="F13" i="116"/>
  <c r="E13" i="116"/>
  <c r="D13" i="116"/>
  <c r="F11" i="116"/>
  <c r="E11" i="116"/>
  <c r="D11" i="116"/>
  <c r="D25" i="125"/>
  <c r="F23" i="125"/>
  <c r="E23" i="125"/>
  <c r="D23" i="125"/>
  <c r="F21" i="125"/>
  <c r="E21" i="125"/>
  <c r="F19" i="125"/>
  <c r="E19" i="125"/>
  <c r="D19" i="125"/>
  <c r="F17" i="125"/>
  <c r="E17" i="125"/>
  <c r="D17" i="125"/>
  <c r="F15" i="125"/>
  <c r="E15" i="125"/>
  <c r="D15" i="125"/>
  <c r="F13" i="125"/>
  <c r="E13" i="125"/>
  <c r="D13" i="125"/>
  <c r="F11" i="125"/>
  <c r="E11" i="125"/>
  <c r="D11" i="125"/>
  <c r="D15" i="99"/>
  <c r="D17"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F13" i="147"/>
  <c r="E13" i="147"/>
  <c r="G12" i="147"/>
  <c r="F12" i="147"/>
  <c r="E12" i="147"/>
  <c r="G11" i="147"/>
  <c r="F11" i="147"/>
  <c r="E11" i="147"/>
  <c r="E29" i="146"/>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E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9" i="96"/>
  <c r="E23" i="96"/>
  <c r="E26" i="96"/>
  <c r="E27" i="96"/>
  <c r="E28" i="96"/>
  <c r="E21" i="96"/>
  <c r="E22" i="96"/>
  <c r="E19" i="96"/>
  <c r="E18"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F24" i="115"/>
  <c r="G23" i="115"/>
  <c r="F23" i="115"/>
  <c r="G22" i="115"/>
  <c r="F22" i="115"/>
  <c r="G21" i="115"/>
  <c r="F21" i="115"/>
  <c r="G20" i="115"/>
  <c r="F20" i="115"/>
  <c r="G19" i="115"/>
  <c r="F19" i="115"/>
  <c r="G18" i="115"/>
  <c r="F18" i="115"/>
  <c r="G17" i="115"/>
  <c r="F17" i="115"/>
  <c r="G16" i="115"/>
  <c r="F16" i="115"/>
  <c r="G15" i="115"/>
  <c r="F15" i="115"/>
  <c r="G14" i="115"/>
  <c r="F14" i="115"/>
  <c r="G13" i="115"/>
  <c r="F13" i="115"/>
  <c r="G12" i="115"/>
  <c r="F12" i="115"/>
  <c r="E11"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19" i="68"/>
  <c r="F21" i="68"/>
  <c r="F22" i="68"/>
  <c r="F23" i="68"/>
  <c r="F24" i="68"/>
  <c r="F12" i="68"/>
  <c r="F13" i="68"/>
  <c r="E11" i="68"/>
  <c r="E19" i="68"/>
  <c r="E14" i="68"/>
  <c r="E16" i="68"/>
  <c r="E13" i="68"/>
  <c r="E33" i="97"/>
  <c r="E18" i="97"/>
  <c r="E12"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D13" i="97"/>
  <c r="D12"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G13" i="100" l="1"/>
  <c r="F39" i="97"/>
  <c r="F41" i="97" s="1"/>
  <c r="F31" i="68"/>
  <c r="F23" i="129"/>
  <c r="E23" i="101"/>
  <c r="E38" i="97"/>
  <c r="E23" i="129"/>
  <c r="E23" i="120"/>
  <c r="F23" i="101"/>
  <c r="D28" i="134"/>
  <c r="F11" i="115"/>
  <c r="G31" i="68"/>
  <c r="F13" i="97"/>
  <c r="D30" i="134"/>
  <c r="F25" i="125"/>
  <c r="D31" i="134"/>
  <c r="G20" i="146"/>
  <c r="G29" i="96"/>
  <c r="F19" i="97"/>
  <c r="F23" i="120"/>
  <c r="F23" i="103"/>
  <c r="F23" i="102"/>
  <c r="H21" i="100"/>
  <c r="F42" i="116"/>
  <c r="F25" i="116"/>
  <c r="G29" i="155"/>
  <c r="G11" i="115"/>
  <c r="G31" i="124"/>
  <c r="G11" i="68"/>
  <c r="E23" i="131"/>
  <c r="E23" i="103"/>
  <c r="G24" i="126"/>
  <c r="G21" i="100"/>
  <c r="D26" i="134"/>
  <c r="E25" i="125"/>
  <c r="F20" i="147"/>
  <c r="F29" i="146"/>
  <c r="F20" i="155"/>
  <c r="F29" i="155"/>
  <c r="F29" i="96"/>
  <c r="F54" i="115"/>
  <c r="D41" i="97"/>
  <c r="E19" i="97"/>
  <c r="D43" i="134"/>
  <c r="H24" i="126"/>
  <c r="D27" i="134"/>
  <c r="G29" i="147"/>
  <c r="F20" i="146"/>
  <c r="F31" i="124"/>
  <c r="C13" i="134"/>
  <c r="E35" i="97"/>
  <c r="F23" i="131"/>
  <c r="F23" i="105"/>
  <c r="F23" i="130"/>
  <c r="F23" i="106"/>
  <c r="F23" i="128"/>
  <c r="F24" i="127"/>
  <c r="H13" i="100"/>
  <c r="D42" i="134"/>
  <c r="D44" i="134"/>
  <c r="G20" i="147"/>
  <c r="G29" i="146"/>
  <c r="G20" i="155"/>
  <c r="G20" i="96"/>
  <c r="G54" i="115"/>
  <c r="G31" i="115"/>
  <c r="G11" i="124"/>
  <c r="D35" i="97"/>
  <c r="D12" i="134"/>
  <c r="F12" i="97"/>
  <c r="E23" i="105"/>
  <c r="E23" i="130"/>
  <c r="E23" i="106"/>
  <c r="E23" i="128"/>
  <c r="E24" i="127"/>
  <c r="E23" i="102"/>
  <c r="E42" i="116"/>
  <c r="E25" i="116"/>
  <c r="D29" i="134"/>
  <c r="F29" i="147"/>
  <c r="F20" i="96"/>
  <c r="F11" i="124"/>
  <c r="D21" i="97"/>
  <c r="F31" i="115"/>
  <c r="F11" i="68"/>
  <c r="E39" i="97"/>
  <c r="B13" i="134"/>
  <c r="F32" i="97"/>
  <c r="F35" i="97" s="1"/>
  <c r="D15" i="97"/>
  <c r="E13" i="97"/>
  <c r="E15" i="97" s="1"/>
  <c r="E41" i="97" l="1"/>
  <c r="F15" i="97"/>
  <c r="D13" i="134"/>
  <c r="F21" i="99" l="1"/>
  <c r="F23" i="99"/>
  <c r="F17" i="99"/>
  <c r="F13" i="99"/>
  <c r="F19" i="99"/>
  <c r="F15" i="99"/>
  <c r="F11" i="99"/>
  <c r="E23" i="99"/>
  <c r="D25" i="99"/>
  <c r="E17" i="99"/>
  <c r="E19" i="99"/>
  <c r="E15" i="99"/>
  <c r="E21" i="99"/>
  <c r="E25" i="99" l="1"/>
  <c r="F25" i="99"/>
</calcChain>
</file>

<file path=xl/sharedStrings.xml><?xml version="1.0" encoding="utf-8"?>
<sst xmlns="http://schemas.openxmlformats.org/spreadsheetml/2006/main" count="1347" uniqueCount="485">
  <si>
    <t>Copyright</t>
  </si>
  <si>
    <t>Enquiries</t>
  </si>
  <si>
    <t>For more information about the statistics in this publication:</t>
  </si>
  <si>
    <t>e-mail</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</si>
  <si>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</si>
  <si>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</si>
  <si>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</si>
  <si>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</si>
  <si>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</si>
  <si>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</si>
  <si>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</si>
  <si>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</si>
  <si>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</si>
  <si>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</si>
  <si>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</si>
  <si>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</si>
  <si>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</si>
  <si>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</si>
  <si>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</si>
  <si>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</si>
  <si>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</si>
  <si>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</si>
  <si>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</si>
  <si>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</si>
  <si>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</si>
  <si>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</si>
  <si>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</si>
  <si>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</si>
  <si>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</si>
  <si>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</si>
  <si>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</si>
  <si>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</si>
  <si>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</si>
  <si>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</si>
  <si>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</si>
  <si>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</si>
  <si>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</si>
  <si>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</si>
  <si>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</si>
  <si>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</si>
  <si>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</si>
  <si>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</si>
  <si>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</si>
  <si>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</si>
  <si>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</si>
  <si>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</si>
  <si>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</si>
  <si>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</si>
  <si>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</si>
  <si>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</si>
  <si>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</si>
  <si>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</si>
  <si>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</si>
  <si>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</si>
  <si>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</si>
  <si>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</si>
  <si>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</si>
  <si>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</si>
  <si>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</si>
  <si>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</si>
  <si>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</si>
  <si>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</si>
  <si>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</si>
  <si>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</si>
  <si>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</si>
  <si>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</si>
  <si>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</si>
  <si>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</si>
  <si>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</si>
  <si>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</si>
  <si>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</si>
  <si>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</si>
  <si>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</si>
  <si>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</si>
  <si>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</si>
  <si>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</si>
  <si>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</si>
  <si>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</si>
  <si>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</si>
  <si>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</si>
  <si>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</si>
  <si>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</si>
  <si>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</si>
  <si>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</si>
  <si>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</si>
  <si>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</si>
  <si>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</si>
  <si>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</si>
  <si>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</si>
  <si>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</si>
  <si>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</si>
  <si>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</si>
  <si>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</si>
  <si>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</si>
  <si>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</si>
  <si>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</si>
  <si>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</si>
  <si>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</si>
  <si>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</si>
  <si>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</si>
  <si>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</si>
  <si>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</si>
  <si>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</si>
  <si>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</si>
  <si>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</si>
  <si>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</si>
  <si>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</si>
  <si>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</si>
  <si>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</si>
  <si>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</si>
  <si>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</si>
  <si>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</si>
  <si>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</si>
  <si>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</si>
  <si>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</si>
  <si>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</si>
  <si>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</si>
  <si>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</si>
  <si>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</si>
  <si>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</si>
  <si>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</si>
  <si>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</si>
  <si>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</si>
  <si>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</si>
  <si>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</si>
  <si>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</si>
  <si>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</si>
  <si>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</si>
  <si>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</si>
  <si>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</si>
  <si>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</si>
  <si>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</si>
  <si>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</si>
  <si>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</si>
  <si>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</si>
  <si>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</si>
  <si>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</si>
  <si>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</si>
  <si>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</si>
  <si>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</si>
  <si>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</si>
  <si>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</si>
  <si>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</si>
  <si>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</si>
  <si>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</si>
  <si>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</si>
  <si>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</si>
  <si>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</si>
  <si>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</si>
  <si>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</si>
  <si>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</si>
  <si>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</si>
  <si>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</si>
  <si>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</si>
  <si>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</si>
  <si>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</si>
  <si>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</si>
  <si>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</si>
  <si>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</si>
  <si>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</si>
  <si>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</si>
  <si>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</si>
  <si>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</si>
  <si>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</si>
  <si>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</si>
  <si>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</si>
  <si>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</si>
  <si>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</si>
  <si>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</si>
  <si>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</si>
  <si>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</si>
  <si>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</si>
  <si>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</si>
  <si>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</si>
  <si>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</si>
  <si>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</si>
  <si>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</si>
  <si>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</si>
  <si>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</si>
  <si>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</si>
  <si>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</si>
  <si>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</si>
  <si>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</si>
  <si>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</si>
  <si>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</si>
  <si>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</si>
  <si>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</si>
  <si>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</si>
  <si>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</si>
  <si>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</si>
  <si>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</si>
  <si>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</si>
  <si>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</si>
  <si>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Primet e Shkruara Bruto  në Sigurimin MTPL e Brendëshme</t>
  </si>
  <si>
    <t>Gross Written Premiums in DMTPL Insurance</t>
  </si>
  <si>
    <t>Dëmet e Paguara në Sigurimin MTPL e Brendëshme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</si>
  <si>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</si>
  <si>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</si>
  <si>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</si>
  <si>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</si>
  <si>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</si>
  <si>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</si>
  <si>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</si>
  <si>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</si>
  <si>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</si>
  <si>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</si>
  <si>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</si>
  <si>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</si>
  <si>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</si>
  <si>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</si>
  <si>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</si>
  <si>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</si>
  <si>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</si>
  <si>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</si>
  <si>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</si>
  <si>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</si>
  <si>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</si>
  <si>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</si>
  <si>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</si>
  <si>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</si>
  <si>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</si>
  <si>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</si>
  <si>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</si>
  <si>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</si>
  <si>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</si>
  <si>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</si>
  <si>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</si>
  <si>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</si>
  <si>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</si>
  <si>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</si>
  <si>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</si>
  <si>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</si>
  <si>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</si>
  <si>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</si>
  <si>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</si>
  <si>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</si>
  <si>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</si>
  <si>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</si>
  <si>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</si>
  <si>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</si>
  <si>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</si>
  <si>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</si>
  <si>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</si>
  <si>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</si>
  <si>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</si>
  <si>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</si>
  <si>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</si>
  <si>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</si>
  <si>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</si>
  <si>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</si>
  <si>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</si>
  <si>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</si>
  <si>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</si>
  <si>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</si>
  <si>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</si>
  <si>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</si>
  <si>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</si>
  <si>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</si>
  <si>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</si>
  <si>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</si>
  <si>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</si>
  <si>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</si>
  <si>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</si>
  <si>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</si>
  <si>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</si>
  <si>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</si>
  <si>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</si>
  <si>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</si>
  <si>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</si>
  <si>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</si>
  <si>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</si>
  <si>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</si>
  <si>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</si>
  <si>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</si>
  <si>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</si>
  <si>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</si>
  <si>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</si>
  <si>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</si>
  <si>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</si>
  <si>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</si>
  <si>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</si>
  <si>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</si>
  <si>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</si>
  <si>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</si>
  <si>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</si>
  <si>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</si>
  <si>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</si>
  <si>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</si>
  <si>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</si>
  <si>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</si>
  <si>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</si>
  <si>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</si>
  <si>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</si>
  <si>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</si>
  <si>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</si>
  <si>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</si>
  <si>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</si>
  <si>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Prishtinë ,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</si>
  <si>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(CBK)-DRA. All rights are reserved.
</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</si>
  <si>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</si>
  <si>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</si>
  <si>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</si>
  <si>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</si>
  <si>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</si>
  <si>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</si>
  <si>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</si>
  <si>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</si>
  <si>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</si>
  <si>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</si>
  <si>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</si>
  <si>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</si>
  <si>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</si>
  <si>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</si>
  <si>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</si>
  <si>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</si>
  <si>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</si>
  <si>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</si>
  <si>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</si>
  <si>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</si>
  <si>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</si>
  <si>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</si>
  <si>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</si>
  <si>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</si>
  <si>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</si>
  <si>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</si>
  <si>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</si>
  <si>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</si>
  <si>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</si>
  <si>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</si>
  <si>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</si>
  <si>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</si>
  <si>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</si>
  <si>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</si>
  <si>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</si>
  <si>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</si>
  <si>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</si>
  <si>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</si>
  <si>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</si>
  <si>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</si>
  <si>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</si>
  <si>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</si>
  <si>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</si>
  <si>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</si>
  <si>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</si>
  <si>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</si>
  <si>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</si>
  <si>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</si>
  <si>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</si>
  <si>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</si>
  <si>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</si>
  <si>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</si>
  <si>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</si>
  <si>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</si>
  <si>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</si>
  <si>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</si>
  <si>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</si>
  <si>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</si>
  <si>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</si>
  <si>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</si>
  <si>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</si>
  <si>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</si>
  <si>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</si>
  <si>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</si>
  <si>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</si>
  <si>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</si>
  <si>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</si>
  <si>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</si>
  <si>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</si>
  <si>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</si>
  <si>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</si>
  <si>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</si>
  <si>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</si>
  <si>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</si>
  <si>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</si>
  <si>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</si>
  <si>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DMTPL Primet e Shkruara Bruto / </t>
    </r>
    <r>
      <rPr>
        <i/>
        <sz val="9"/>
        <rFont val="Times New Roman CE"/>
      </rPr>
      <t>DMTPL Gross Written Premiums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</si>
  <si>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</si>
  <si>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</si>
  <si>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</si>
  <si>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</si>
  <si>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</si>
  <si>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</si>
  <si>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</si>
  <si>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</si>
  <si>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</si>
  <si>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</si>
  <si>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</si>
  <si>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</si>
  <si>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</si>
  <si>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Shkurt / Feb</t>
  </si>
  <si>
    <t>Mars / March</t>
  </si>
  <si>
    <t>Maj / May</t>
  </si>
  <si>
    <t>Gusht / Aug</t>
  </si>
  <si>
    <t>Shtator / Sep</t>
  </si>
  <si>
    <t>Tetor / Oct</t>
  </si>
  <si>
    <t>Nëntor / Nov</t>
  </si>
  <si>
    <t>Dhjetor / Dec</t>
  </si>
  <si>
    <t>Janar / Jan</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</si>
  <si>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</si>
  <si>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</si>
  <si>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</si>
  <si>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</si>
  <si>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</si>
  <si>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</si>
  <si>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</si>
  <si>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</si>
  <si>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</si>
  <si>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</si>
  <si>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</si>
  <si>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</si>
  <si>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</si>
  <si>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</si>
  <si>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</si>
  <si>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</si>
  <si>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</si>
  <si>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</si>
  <si>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</si>
  <si>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</si>
  <si>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</si>
  <si>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</si>
  <si>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</si>
  <si>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</si>
  <si>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</si>
  <si>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</si>
  <si>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Departamenti i Mbikëqyrjes së Sigurimeve -DRA</t>
  </si>
  <si>
    <t>Janar - Korrik 2019</t>
  </si>
  <si>
    <t>January - July 2019</t>
  </si>
  <si>
    <t>Publikuar _Gusht. 2019</t>
  </si>
  <si>
    <t>Published _August. 2019</t>
  </si>
  <si>
    <t>Janar - Korrik / January - July</t>
  </si>
  <si>
    <t>Korrik / July</t>
  </si>
  <si>
    <t>Nr I kontratave</t>
  </si>
  <si>
    <t xml:space="preserve">Gjatë periudhës Janar - Korrik 2019 tregu i sigurimeve ka pasur një rritje prej 8.80%. Volumi i primeve të shkruara bruto në krahasim me periudhën paraprake është rritur me 4,807,486 euro duke arritur shifrën 59,456,708 euro. </t>
  </si>
  <si>
    <t xml:space="preserve">Numri i kontratave arriti në 691,863 duke shënuar një rritje me 11.70% krahasuar me Janar - Korrik 2018.
</t>
  </si>
  <si>
    <t>Volumi i primeve të shkruara bruto në veprimtarinë e Jo-Jetës kapi shifrën 57,410,730 euro duke shënuar një rritje në masën 8.52% krahasuar me Janar - Korrik 2018.</t>
  </si>
  <si>
    <t>Numri i kontratave në sigurimin e Jo-Jetës kapi shifrën 684,483 duke shënuar një rritje në masën 11.60% krahasuar me Janar - Korrik 2018.</t>
  </si>
  <si>
    <t>Volumi i primeve të shkruara bruto në veprimtarinë e Jetës kapi shifrën 2,045,978 euro duke shënuar një rritje në masën 17.14% krahasuar me Janar - Korrik 2018.</t>
  </si>
  <si>
    <t>Numri i kontratave në sigurimin e Jetës arriti në 7,380 duke shënuar një rritje në masën 21.68% krahasuar me Janar - Korrik 2018.</t>
  </si>
  <si>
    <t>Gjatë periudhës Janar - Korrik 2019, janë paguar gjithsej 27,611,426 euro dëme ose 9.99% më shumë se gjatë periudhës Janar - Korrik 2018.</t>
  </si>
  <si>
    <t>Numri i dëmeve të paguara gjatë Janar - Korrik 2019 në krahasim me periudhën e njejtë të vitit paraprak është ulur me 1,654 më pak dhe arriti shifrën 78,236 nga të cilat 78,043 dëme janë paguar nga kompanitë e sigurimit të Jo-Jetës dhe 193 nga kompanitë e sigurimit të Jetës.</t>
  </si>
  <si>
    <t xml:space="preserve">During January - July 2019 the insurance market experienced an increase by 8.80% compared to January - July 2018. Gross insurance premiums amount to euro 59,456,708 increasing by euro 4,807,486 more than the previous period of last year. </t>
  </si>
  <si>
    <t>The number of insurance policies reached 691,683 which indicate an increase 11.70% compared to January - July 2018.</t>
  </si>
  <si>
    <t>Gross insurance premiums in Non-Life insurance business reached the value of euro 57,410,730 which indicate an increase by 8.52% compared with January - July 2018.</t>
  </si>
  <si>
    <t>The number of Non-Life insurance policies reached 684,483 which are 11.60% more than in January - July 2018.</t>
  </si>
  <si>
    <t>Gross insurance premiums in Life insurance business reached the value of euro 2,045,978 which indicate an increase by 17.14% compared to January - July 2018.</t>
  </si>
  <si>
    <t>The number of Life insurance policies reached 7,380 which indicate an increase by 21.68% compared to the same period of 2018.</t>
  </si>
  <si>
    <t xml:space="preserve">During January - July 2019, the paid claims are in the amount to euro 27,611,426 or 9.99% more than in January - July 2018.
</t>
  </si>
  <si>
    <t xml:space="preserve">During January - July 2019 compared to same period of last year there is a decrease of 1,654 in the number of paid claims, which reached the number of 78,236 paid claims. The Non-Life insurers paid 78,043 claims and Life insurers paid 193 claims.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</si>
  <si>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(DMS - Divizioni për Raportim dhe Analiza). Të gjitha të drejtat janë të rezervuara.</t>
  </si>
  <si>
    <t>Departamenti i Mbikëqyrjes së Sigurimeve - DRA</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</si>
  <si>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</si>
  <si>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</si>
  <si>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</si>
  <si>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</si>
  <si>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</si>
  <si>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</si>
  <si>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</si>
  <si>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</si>
  <si>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</si>
  <si>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</si>
  <si>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</si>
  <si>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</si>
  <si>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</si>
  <si>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</si>
  <si>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</si>
  <si>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</si>
  <si>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</si>
  <si>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</si>
  <si>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</si>
  <si>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</si>
  <si>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</si>
  <si>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</si>
  <si>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</si>
  <si>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</si>
  <si>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</si>
  <si>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</si>
  <si>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</si>
  <si>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</si>
  <si>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2.Kompania SigKos ka ridërguar raportin e dëmeve të korigjuar për Janar/2019 si dhe Qershor/2019 dhe janë bërë sistemimet e mëvonshme. </t>
  </si>
  <si>
    <t>3. Në kuadër të aktivitetit jo-jetë për periudhën raportuese Janar-Korrik 2019 janë të përfshira edhe të dhënat e akumuluara nga 01 janar 2019 deri më 26 prill 2019 të siguruesit “Insig” Sh.A., i cili nga kjo datë i është nënshtruar procesit të likuidimit. Ndërkohë që vetëm pjesa e dëmeve të paguara është përditësuar me të dhënat e periudhës së fundit të raportuara nga likuidatori.</t>
  </si>
  <si>
    <t xml:space="preserve">2. The insurer "Sigkos" Sh.A. has resend the corrected claims report for the month January/2019 and June/2019 and the necessary adjustments have been made later. </t>
  </si>
  <si>
    <t>3. In the activity of non-life for the reporting period January - July 2019 are included the accomulated data from 1 january 2019 until 26 april 2019 of the insurer “Insig” Sh.A., whom from this date has entered into liquidation process. Meanwhile, only the part related to paid claims has been updated with the current reporting period data based on the data reported by the liquidator.</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</si>
  <si>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</si>
  <si>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 xml:space="preserve">Në klasën e sigurimit "Mallrat në Transport" është përfshirë në grupin e sigurimit Motorik në bazë të Udhëzimit nr. 213/019, datë 14.01.2013 Format e reja të raportimeve financiare.
</t>
  </si>
  <si>
    <t xml:space="preserve">The insurance class Goods in transport are included in the class of motor insurance. This is done according to the Regulation on reporting of insures to the CBK documents for the annual and periodic statutory reporting of insurance and reinsurance companies".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</si>
</sst>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s>
  <fonts count="101">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medium">
        <color indexed="22"/>
      </bottom>
      <diagonal/>
    </border>
    <border>
      <left style="thin">
        <color theme="0" tint="-0.34998626667073579"/>
      </left>
      <right style="thin">
        <color theme="1" tint="0.499984740745262"/>
      </right>
      <top style="thin">
        <color theme="1" tint="0.499984740745262"/>
      </top>
      <bottom style="medium">
        <color indexed="22"/>
      </bottom>
      <diagonal/>
    </border>
    <border>
      <left style="thin">
        <color theme="0" tint="-0.14996795556505021"/>
      </left>
      <right/>
      <top style="medium">
        <color indexed="22"/>
      </top>
      <bottom/>
      <diagonal/>
    </border>
    <border>
      <left style="thin">
        <color theme="0" tint="-0.14996795556505021"/>
      </left>
      <right/>
      <top style="thin">
        <color theme="0" tint="-0.24994659260841701"/>
      </top>
      <bottom style="thin">
        <color theme="0" tint="-0.24994659260841701"/>
      </bottom>
      <diagonal/>
    </border>
    <border>
      <left/>
      <right/>
      <top style="thin">
        <color theme="1" tint="0.499984740745262"/>
      </top>
      <bottom style="medium">
        <color indexed="22"/>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right/>
      <top style="medium">
        <color theme="0" tint="-0.34998626667073579"/>
      </top>
      <bottom style="thin">
        <color theme="1" tint="0.499984740745262"/>
      </bottom>
      <diagonal/>
    </border>
    <border>
      <left style="thin">
        <color theme="0"/>
      </left>
      <right style="thick">
        <color indexed="22"/>
      </right>
      <top/>
      <bottom/>
      <diagonal/>
    </border>
    <border>
      <left style="thick">
        <color indexed="22"/>
      </left>
      <right style="thin">
        <color theme="0"/>
      </right>
      <top/>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1"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1"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61">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2" fillId="2" borderId="9" xfId="0" applyFont="1" applyFill="1" applyBorder="1" applyAlignment="1" applyProtection="1">
      <alignment horizontal="center" vertical="center"/>
      <protection locked="0"/>
    </xf>
    <xf numFmtId="0" fontId="93"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6" fontId="32" fillId="5" borderId="32" xfId="2" quotePrefix="1" applyNumberFormat="1" applyFont="1" applyFill="1" applyBorder="1" applyAlignment="1" applyProtection="1">
      <alignment horizontal="right" wrapText="1"/>
    </xf>
    <xf numFmtId="166" fontId="4" fillId="5" borderId="32" xfId="2" applyNumberFormat="1" applyFont="1" applyFill="1" applyBorder="1" applyAlignment="1" applyProtection="1">
      <alignment horizontal="right" wrapText="1"/>
    </xf>
    <xf numFmtId="166" fontId="4" fillId="7" borderId="32"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4"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Border="1" applyProtection="1">
      <protection locked="0"/>
    </xf>
    <xf numFmtId="0" fontId="83" fillId="2" borderId="0" xfId="33" applyFont="1" applyFill="1" applyBorder="1" applyProtection="1">
      <protection locked="0"/>
    </xf>
    <xf numFmtId="0" fontId="81" fillId="2" borderId="0" xfId="33" applyFont="1" applyFill="1" applyBorder="1" applyAlignment="1" applyProtection="1">
      <alignment vertical="center"/>
      <protection locked="0"/>
    </xf>
    <xf numFmtId="0" fontId="81" fillId="2" borderId="0" xfId="33" applyFont="1" applyFill="1" applyAlignment="1" applyProtection="1">
      <alignment vertical="center"/>
      <protection locked="0"/>
    </xf>
    <xf numFmtId="0" fontId="83"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166" fontId="81" fillId="2" borderId="0" xfId="2" applyNumberFormat="1" applyFont="1" applyFill="1" applyBorder="1" applyAlignment="1" applyProtection="1">
      <protection locked="0"/>
    </xf>
    <xf numFmtId="0" fontId="85" fillId="2" borderId="0" xfId="41" applyFont="1" applyFill="1" applyBorder="1" applyAlignment="1" applyProtection="1">
      <alignment horizontal="left" vertical="center"/>
      <protection locked="0" hidden="1"/>
    </xf>
    <xf numFmtId="0" fontId="85" fillId="2" borderId="0" xfId="41" applyFont="1" applyFill="1" applyBorder="1" applyAlignment="1" applyProtection="1">
      <protection locked="0" hidden="1"/>
    </xf>
    <xf numFmtId="0" fontId="85" fillId="2" borderId="0" xfId="41" applyFont="1" applyFill="1" applyBorder="1" applyAlignment="1" applyProtection="1">
      <alignment horizontal="center" vertical="center"/>
      <protection locked="0"/>
    </xf>
    <xf numFmtId="0" fontId="85" fillId="2" borderId="0" xfId="41" applyFont="1" applyFill="1" applyBorder="1" applyAlignment="1" applyProtection="1">
      <alignment horizontal="left" vertical="center" wrapText="1"/>
      <protection locked="0"/>
    </xf>
    <xf numFmtId="0" fontId="81" fillId="6" borderId="0" xfId="41" applyFont="1" applyFill="1" applyBorder="1" applyAlignment="1" applyProtection="1">
      <protection locked="0"/>
    </xf>
    <xf numFmtId="0" fontId="84"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0" fontId="4" fillId="2" borderId="9" xfId="0" applyFont="1" applyFill="1" applyBorder="1" applyAlignment="1" applyProtection="1">
      <alignment wrapText="1"/>
      <protection locked="0"/>
    </xf>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5"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3" xfId="0" applyNumberFormat="1" applyFont="1" applyFill="1" applyBorder="1" applyAlignment="1" applyProtection="1">
      <alignment horizontal="right" wrapText="1"/>
    </xf>
    <xf numFmtId="167" fontId="44" fillId="10" borderId="33" xfId="2" applyNumberFormat="1" applyFont="1" applyFill="1" applyBorder="1" applyAlignment="1" applyProtection="1">
      <alignment horizontal="right" wrapText="1"/>
    </xf>
    <xf numFmtId="165" fontId="37" fillId="10" borderId="33"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4" xfId="2" applyNumberFormat="1" applyFont="1" applyFill="1" applyBorder="1" applyAlignment="1" applyProtection="1">
      <alignment horizontal="right" wrapText="1"/>
    </xf>
    <xf numFmtId="165" fontId="32" fillId="11" borderId="34" xfId="2" applyFont="1" applyFill="1" applyBorder="1" applyAlignment="1" applyProtection="1">
      <alignment horizontal="right" wrapText="1"/>
    </xf>
    <xf numFmtId="167" fontId="32" fillId="11" borderId="34"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1" xfId="2" applyNumberFormat="1" applyFont="1" applyFill="1" applyBorder="1" applyAlignment="1" applyProtection="1">
      <alignment horizontal="right" wrapText="1"/>
    </xf>
    <xf numFmtId="166" fontId="4" fillId="11" borderId="31"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5" xfId="0" applyFont="1" applyFill="1" applyBorder="1" applyAlignment="1" applyProtection="1">
      <alignment horizontal="center"/>
      <protection locked="0"/>
    </xf>
    <xf numFmtId="166" fontId="37" fillId="10" borderId="35" xfId="0" applyNumberFormat="1" applyFont="1" applyFill="1" applyBorder="1" applyAlignment="1" applyProtection="1">
      <alignment horizontal="left" wrapText="1"/>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166" fontId="42" fillId="10" borderId="36"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7" xfId="0" applyFont="1" applyFill="1" applyBorder="1" applyAlignment="1" applyProtection="1">
      <alignment horizontal="center" vertical="center"/>
      <protection locked="0"/>
    </xf>
    <xf numFmtId="0" fontId="46" fillId="10" borderId="37" xfId="0" applyFont="1" applyFill="1" applyBorder="1" applyAlignment="1" applyProtection="1">
      <alignment horizontal="lef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18" fillId="10" borderId="38" xfId="0" applyFont="1" applyFill="1" applyBorder="1" applyProtection="1">
      <protection locked="0"/>
    </xf>
    <xf numFmtId="166" fontId="37" fillId="10" borderId="38" xfId="0" applyNumberFormat="1" applyFont="1" applyFill="1" applyBorder="1" applyAlignment="1" applyProtection="1">
      <alignment horizontal="left"/>
      <protection locked="0"/>
    </xf>
    <xf numFmtId="166" fontId="37" fillId="10" borderId="38" xfId="2" applyNumberFormat="1" applyFont="1" applyFill="1" applyBorder="1" applyAlignment="1" applyProtection="1">
      <alignment horizontal="right" wrapText="1"/>
    </xf>
    <xf numFmtId="167" fontId="37" fillId="10" borderId="38" xfId="2" applyNumberFormat="1" applyFont="1" applyFill="1" applyBorder="1" applyAlignment="1" applyProtection="1">
      <alignment horizontal="right" wrapText="1"/>
    </xf>
    <xf numFmtId="165" fontId="37" fillId="10" borderId="38" xfId="2" applyNumberFormat="1" applyFont="1" applyFill="1" applyBorder="1" applyAlignment="1" applyProtection="1">
      <alignment horizontal="right" wrapText="1"/>
    </xf>
    <xf numFmtId="0" fontId="37" fillId="10" borderId="38" xfId="0" applyFont="1" applyFill="1" applyBorder="1" applyProtection="1">
      <protection locked="0"/>
    </xf>
    <xf numFmtId="166" fontId="37" fillId="10" borderId="38" xfId="0" applyNumberFormat="1" applyFont="1" applyFill="1" applyBorder="1" applyAlignment="1" applyProtection="1">
      <protection locked="0"/>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46" fillId="10" borderId="39" xfId="0" applyFont="1" applyFill="1" applyBorder="1" applyAlignment="1" applyProtection="1">
      <alignment horizontal="center" vertical="center"/>
      <protection locked="0"/>
    </xf>
    <xf numFmtId="0" fontId="43" fillId="10" borderId="39" xfId="0" applyFont="1" applyFill="1" applyBorder="1" applyAlignment="1" applyProtection="1">
      <alignment wrapText="1"/>
      <protection locked="0"/>
    </xf>
    <xf numFmtId="166" fontId="46" fillId="10" borderId="39" xfId="2" applyNumberFormat="1" applyFont="1" applyFill="1" applyBorder="1" applyAlignment="1" applyProtection="1">
      <alignment horizontal="center" vertical="center" wrapText="1"/>
    </xf>
    <xf numFmtId="167" fontId="46" fillId="10" borderId="39" xfId="45" applyNumberFormat="1" applyFont="1" applyFill="1" applyBorder="1" applyAlignment="1" applyProtection="1">
      <alignment horizontal="right" vertical="center" wrapText="1"/>
    </xf>
    <xf numFmtId="0" fontId="37" fillId="10" borderId="38" xfId="0" applyFont="1" applyFill="1" applyBorder="1" applyAlignment="1" applyProtection="1">
      <alignment horizontal="left"/>
      <protection locked="0"/>
    </xf>
    <xf numFmtId="166" fontId="37" fillId="10" borderId="38" xfId="0" applyNumberFormat="1" applyFont="1" applyFill="1" applyBorder="1" applyAlignment="1" applyProtection="1">
      <alignment horizontal="right" wrapText="1"/>
    </xf>
    <xf numFmtId="40" fontId="37" fillId="10" borderId="38" xfId="2" applyNumberFormat="1" applyFont="1" applyFill="1" applyBorder="1" applyAlignment="1" applyProtection="1">
      <alignment horizontal="right" wrapText="1"/>
    </xf>
    <xf numFmtId="165" fontId="37" fillId="10" borderId="38"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8" xfId="0" applyFont="1" applyFill="1" applyBorder="1" applyAlignment="1" applyProtection="1">
      <alignment horizontal="left" wrapText="1"/>
      <protection locked="0"/>
    </xf>
    <xf numFmtId="168" fontId="37" fillId="10" borderId="40" xfId="2" applyNumberFormat="1" applyFont="1" applyFill="1" applyBorder="1" applyAlignment="1" applyProtection="1">
      <alignment horizontal="right" wrapText="1"/>
    </xf>
    <xf numFmtId="0" fontId="19" fillId="10" borderId="17" xfId="0" applyFont="1" applyFill="1" applyBorder="1" applyAlignment="1" applyProtection="1">
      <alignment horizontal="center"/>
      <protection locked="0"/>
    </xf>
    <xf numFmtId="0" fontId="38" fillId="10" borderId="19" xfId="0" applyFont="1" applyFill="1" applyBorder="1" applyAlignment="1" applyProtection="1">
      <alignment horizontal="left"/>
      <protection locked="0"/>
    </xf>
    <xf numFmtId="166" fontId="42" fillId="10" borderId="38" xfId="2" applyNumberFormat="1" applyFont="1" applyFill="1" applyBorder="1" applyAlignment="1" applyProtection="1">
      <alignment horizontal="right" wrapText="1"/>
    </xf>
    <xf numFmtId="167" fontId="42" fillId="10" borderId="38" xfId="45" applyNumberFormat="1" applyFont="1" applyFill="1" applyBorder="1" applyAlignment="1" applyProtection="1">
      <alignment horizontal="right" wrapText="1"/>
    </xf>
    <xf numFmtId="167" fontId="37" fillId="10" borderId="38" xfId="45" applyNumberFormat="1" applyFont="1" applyFill="1" applyBorder="1" applyAlignment="1" applyProtection="1">
      <alignment horizontal="right" wrapText="1"/>
    </xf>
    <xf numFmtId="0" fontId="19" fillId="10" borderId="41"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41"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2" xfId="0" applyFont="1" applyFill="1" applyBorder="1" applyAlignment="1" applyProtection="1">
      <protection locked="0"/>
    </xf>
    <xf numFmtId="0" fontId="21" fillId="10" borderId="41"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3" xfId="2" applyNumberFormat="1" applyFont="1" applyFill="1" applyBorder="1" applyAlignment="1" applyProtection="1">
      <alignment horizontal="right" wrapText="1"/>
    </xf>
    <xf numFmtId="40" fontId="37" fillId="10" borderId="43" xfId="2" applyNumberFormat="1" applyFont="1" applyFill="1" applyBorder="1" applyAlignment="1" applyProtection="1">
      <alignment horizontal="right" wrapText="1"/>
    </xf>
    <xf numFmtId="165" fontId="37" fillId="10" borderId="43" xfId="2" applyFont="1" applyFill="1" applyBorder="1" applyAlignment="1" applyProtection="1">
      <alignment horizontal="right" wrapText="1"/>
    </xf>
    <xf numFmtId="0" fontId="37" fillId="10" borderId="38" xfId="0" applyFont="1" applyFill="1" applyBorder="1" applyAlignment="1">
      <alignment horizontal="left"/>
    </xf>
    <xf numFmtId="166" fontId="37" fillId="10" borderId="43" xfId="2" applyNumberFormat="1" applyFont="1" applyFill="1" applyBorder="1" applyAlignment="1">
      <alignment wrapText="1"/>
    </xf>
    <xf numFmtId="167" fontId="37" fillId="10" borderId="43"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4" xfId="45" applyNumberFormat="1" applyFont="1" applyFill="1" applyBorder="1" applyAlignment="1" applyProtection="1">
      <alignment horizontal="right" wrapText="1"/>
    </xf>
    <xf numFmtId="0" fontId="21" fillId="10" borderId="45" xfId="0" applyFont="1" applyFill="1" applyBorder="1" applyProtection="1">
      <protection locked="0"/>
    </xf>
    <xf numFmtId="0" fontId="21" fillId="10" borderId="46" xfId="0" applyFont="1" applyFill="1" applyBorder="1" applyAlignment="1" applyProtection="1">
      <alignment horizontal="right"/>
      <protection locked="0"/>
    </xf>
    <xf numFmtId="166" fontId="37" fillId="10" borderId="33"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6" fillId="2" borderId="0" xfId="0" applyFont="1" applyFill="1"/>
    <xf numFmtId="0" fontId="97" fillId="2" borderId="0" xfId="0" applyFont="1" applyFill="1"/>
    <xf numFmtId="0" fontId="38" fillId="10" borderId="17" xfId="0" applyFont="1" applyFill="1" applyBorder="1" applyAlignment="1">
      <alignment horizontal="left" vertical="center"/>
    </xf>
    <xf numFmtId="0" fontId="37" fillId="10" borderId="47" xfId="0" applyFont="1" applyFill="1" applyBorder="1" applyAlignment="1">
      <alignment horizontal="left" vertical="center"/>
    </xf>
    <xf numFmtId="0" fontId="37" fillId="10" borderId="48" xfId="0" applyFont="1" applyFill="1" applyBorder="1" applyAlignment="1">
      <alignment vertical="center" wrapText="1"/>
    </xf>
    <xf numFmtId="0" fontId="46" fillId="10" borderId="49" xfId="0" applyFont="1" applyFill="1" applyBorder="1" applyAlignment="1">
      <alignment horizontal="right" vertical="center" wrapText="1"/>
    </xf>
    <xf numFmtId="0" fontId="52" fillId="10" borderId="49" xfId="0" applyFont="1" applyFill="1" applyBorder="1" applyAlignment="1">
      <alignment horizontal="center" vertical="center" wrapText="1"/>
    </xf>
    <xf numFmtId="0" fontId="19" fillId="10" borderId="50" xfId="0" applyFont="1" applyFill="1" applyBorder="1" applyAlignment="1">
      <alignment horizontal="center" vertical="top" wrapText="1"/>
    </xf>
    <xf numFmtId="0" fontId="37" fillId="10" borderId="51" xfId="0" applyFont="1" applyFill="1" applyBorder="1" applyAlignment="1" applyProtection="1">
      <alignment horizontal="left" vertical="top"/>
      <protection locked="0"/>
    </xf>
    <xf numFmtId="0" fontId="37" fillId="10" borderId="52" xfId="0" applyFont="1" applyFill="1" applyBorder="1" applyAlignment="1" applyProtection="1">
      <alignment horizontal="left" vertical="top" wrapText="1"/>
      <protection locked="0"/>
    </xf>
    <xf numFmtId="0" fontId="46" fillId="10" borderId="53" xfId="0" applyFont="1" applyFill="1" applyBorder="1" applyAlignment="1" applyProtection="1">
      <alignment horizontal="center" wrapText="1"/>
      <protection locked="0"/>
    </xf>
    <xf numFmtId="0" fontId="52" fillId="10" borderId="53" xfId="0" applyFont="1" applyFill="1" applyBorder="1" applyAlignment="1" applyProtection="1">
      <alignment horizontal="center" vertical="center" wrapText="1"/>
      <protection locked="0"/>
    </xf>
    <xf numFmtId="0" fontId="46" fillId="10" borderId="53"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5" fillId="5" borderId="6" xfId="2" applyNumberFormat="1" applyFont="1" applyFill="1" applyBorder="1" applyAlignment="1" applyProtection="1">
      <alignment horizontal="right" wrapText="1"/>
    </xf>
    <xf numFmtId="167" fontId="95" fillId="5" borderId="6" xfId="45" applyNumberFormat="1" applyFont="1" applyFill="1" applyBorder="1" applyAlignment="1" applyProtection="1">
      <alignment horizontal="right" wrapText="1"/>
    </xf>
    <xf numFmtId="167" fontId="95"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51" fillId="6" borderId="0" xfId="0" applyFont="1" applyFill="1" applyAlignment="1">
      <alignment horizontal="left" vertical="top"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166" fontId="37" fillId="10" borderId="43" xfId="2" applyNumberFormat="1" applyFont="1" applyFill="1" applyBorder="1" applyAlignment="1">
      <alignment horizontal="right" wrapText="1"/>
    </xf>
    <xf numFmtId="0" fontId="84" fillId="2" borderId="54" xfId="33" applyFont="1" applyFill="1" applyBorder="1" applyAlignment="1" applyProtection="1">
      <alignment vertical="center" wrapText="1"/>
      <protection locked="0"/>
    </xf>
    <xf numFmtId="0" fontId="82" fillId="2" borderId="54" xfId="0" applyFont="1" applyFill="1" applyBorder="1" applyAlignment="1" applyProtection="1">
      <alignment vertical="center" wrapText="1"/>
      <protection locked="0"/>
    </xf>
    <xf numFmtId="166" fontId="80" fillId="0" borderId="54" xfId="2" applyNumberFormat="1" applyFont="1" applyBorder="1" applyAlignment="1">
      <alignment vertical="center"/>
    </xf>
    <xf numFmtId="0" fontId="90" fillId="12" borderId="55" xfId="0" applyFont="1" applyFill="1" applyBorder="1" applyAlignment="1" applyProtection="1">
      <alignment horizontal="center"/>
      <protection locked="0"/>
    </xf>
    <xf numFmtId="0" fontId="90" fillId="12" borderId="56" xfId="0" applyFont="1" applyFill="1" applyBorder="1" applyAlignment="1" applyProtection="1">
      <alignment horizontal="center"/>
      <protection locked="0"/>
    </xf>
    <xf numFmtId="0" fontId="4" fillId="2" borderId="6" xfId="33" applyFont="1" applyFill="1" applyBorder="1" applyAlignment="1" applyProtection="1">
      <alignment horizontal="left" vertical="center" wrapText="1"/>
      <protection locked="0"/>
    </xf>
    <xf numFmtId="0" fontId="83" fillId="2" borderId="57" xfId="33" applyFont="1" applyFill="1" applyBorder="1" applyProtection="1">
      <protection locked="0"/>
    </xf>
    <xf numFmtId="166" fontId="80" fillId="0" borderId="58" xfId="2" applyNumberFormat="1" applyFont="1" applyBorder="1" applyAlignment="1">
      <alignment vertical="center"/>
    </xf>
    <xf numFmtId="0" fontId="90" fillId="12" borderId="59" xfId="0" applyFont="1" applyFill="1" applyBorder="1" applyAlignment="1" applyProtection="1">
      <alignment horizontal="center"/>
      <protection locked="0"/>
    </xf>
    <xf numFmtId="166" fontId="81" fillId="2" borderId="0" xfId="2" applyNumberFormat="1" applyFont="1" applyFill="1" applyAlignment="1" applyProtection="1">
      <alignment vertical="center"/>
      <protection locked="0"/>
    </xf>
    <xf numFmtId="40" fontId="89" fillId="0" borderId="54" xfId="2" applyNumberFormat="1" applyFont="1" applyBorder="1" applyAlignment="1">
      <alignment horizontal="center" vertical="center"/>
    </xf>
    <xf numFmtId="0" fontId="40" fillId="6" borderId="0" xfId="33" applyFont="1" applyFill="1"/>
    <xf numFmtId="166" fontId="40" fillId="6" borderId="0" xfId="2" applyNumberFormat="1" applyFont="1" applyFill="1" applyBorder="1"/>
    <xf numFmtId="0" fontId="40" fillId="6" borderId="0" xfId="42" applyFont="1" applyFill="1" applyBorder="1"/>
    <xf numFmtId="0" fontId="40" fillId="6" borderId="0" xfId="42" applyFont="1" applyFill="1"/>
    <xf numFmtId="0" fontId="42" fillId="6" borderId="0" xfId="42" applyFont="1" applyFill="1" applyAlignment="1">
      <alignment horizontal="center"/>
    </xf>
    <xf numFmtId="0" fontId="42" fillId="6" borderId="0" xfId="42" applyFont="1" applyFill="1"/>
    <xf numFmtId="0" fontId="40" fillId="6" borderId="0" xfId="42" applyFont="1" applyFill="1" applyAlignment="1">
      <alignment horizontal="left" vertical="center" wrapText="1"/>
    </xf>
    <xf numFmtId="0" fontId="40" fillId="6" borderId="0" xfId="42" applyFont="1" applyFill="1" applyAlignment="1">
      <alignment vertical="top"/>
    </xf>
    <xf numFmtId="0" fontId="40" fillId="6" borderId="0" xfId="49" applyFont="1" applyFill="1" applyAlignment="1">
      <alignment vertical="top" wrapText="1"/>
    </xf>
    <xf numFmtId="0" fontId="40" fillId="6" borderId="0" xfId="49" applyFont="1" applyFill="1" applyAlignment="1">
      <alignment horizontal="left" vertical="center" wrapText="1"/>
    </xf>
    <xf numFmtId="0" fontId="40" fillId="6" borderId="0" xfId="49" applyFont="1" applyFill="1" applyAlignment="1">
      <alignment horizontal="left" vertical="top" wrapText="1"/>
    </xf>
    <xf numFmtId="0" fontId="40" fillId="6" borderId="0" xfId="49" applyNumberFormat="1" applyFont="1" applyFill="1" applyAlignment="1">
      <alignment horizontal="left" vertical="top" wrapText="1"/>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0" fillId="0" borderId="0" xfId="2" applyNumberFormat="1" applyFont="1"/>
    <xf numFmtId="166" fontId="36" fillId="0" borderId="0" xfId="2" applyNumberFormat="1" applyFont="1"/>
    <xf numFmtId="166" fontId="40" fillId="5" borderId="13" xfId="2" applyNumberFormat="1" applyFont="1" applyFill="1" applyBorder="1" applyAlignment="1" applyProtection="1">
      <alignment horizontal="right" wrapText="1"/>
    </xf>
    <xf numFmtId="166" fontId="4" fillId="2" borderId="0" xfId="2" applyNumberFormat="1" applyFont="1" applyFill="1" applyBorder="1" applyAlignment="1" applyProtection="1">
      <alignment wrapText="1"/>
      <protection locked="0"/>
    </xf>
    <xf numFmtId="166" fontId="21" fillId="2" borderId="0" xfId="0" applyNumberFormat="1" applyFont="1" applyFill="1" applyBorder="1" applyAlignment="1" applyProtection="1">
      <protection locked="0"/>
    </xf>
    <xf numFmtId="0" fontId="42" fillId="6" borderId="0" xfId="42" applyFont="1" applyFill="1" applyBorder="1" applyAlignment="1">
      <alignment horizontal="left"/>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43" fontId="4" fillId="2" borderId="0" xfId="0" applyNumberFormat="1" applyFont="1" applyFill="1" applyBorder="1" applyProtection="1">
      <protection locked="0"/>
    </xf>
    <xf numFmtId="43" fontId="32" fillId="2" borderId="0" xfId="0" applyNumberFormat="1" applyFont="1" applyFill="1" applyBorder="1" applyProtection="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0" fontId="90" fillId="12" borderId="65" xfId="0" applyFont="1" applyFill="1" applyBorder="1" applyAlignment="1" applyProtection="1">
      <protection locked="0"/>
    </xf>
    <xf numFmtId="166" fontId="81" fillId="2" borderId="0" xfId="33" applyNumberFormat="1" applyFont="1" applyFill="1" applyBorder="1" applyAlignment="1" applyProtection="1">
      <alignment vertical="center"/>
      <protection locked="0"/>
    </xf>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44" fillId="2" borderId="0" xfId="2" applyNumberFormat="1" applyFont="1" applyFill="1" applyBorder="1" applyAlignment="1">
      <alignment horizontal="right" wrapText="1"/>
    </xf>
    <xf numFmtId="165" fontId="37" fillId="10" borderId="43" xfId="2" applyNumberFormat="1" applyFont="1" applyFill="1" applyBorder="1" applyAlignment="1">
      <alignment horizontal="right" wrapText="1"/>
    </xf>
    <xf numFmtId="0" fontId="51" fillId="6" borderId="0" xfId="0" applyFont="1" applyFill="1" applyAlignment="1">
      <alignment horizontal="left" vertical="top" wrapText="1"/>
    </xf>
    <xf numFmtId="0" fontId="98" fillId="13"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49" fillId="2" borderId="0" xfId="0" applyFont="1" applyFill="1" applyBorder="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40"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9" fillId="13" borderId="22"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5"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5"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9" fillId="13" borderId="26"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9"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60" xfId="0" applyFont="1" applyFill="1" applyBorder="1" applyAlignment="1">
      <alignment horizontal="center"/>
    </xf>
    <xf numFmtId="0" fontId="32" fillId="10" borderId="61" xfId="0" applyFont="1" applyFill="1" applyBorder="1" applyAlignment="1">
      <alignment horizontal="center"/>
    </xf>
    <xf numFmtId="0" fontId="32" fillId="10" borderId="62"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48" fillId="10" borderId="29" xfId="0" applyFont="1" applyFill="1" applyBorder="1" applyAlignment="1">
      <alignment horizontal="center"/>
    </xf>
    <xf numFmtId="0" fontId="59" fillId="2" borderId="63" xfId="0" applyFont="1" applyFill="1" applyBorder="1" applyAlignment="1" applyProtection="1">
      <alignment horizontal="center" vertical="center" wrapText="1"/>
      <protection locked="0"/>
    </xf>
    <xf numFmtId="0" fontId="32" fillId="10" borderId="61"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63"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7" fillId="2" borderId="64" xfId="41" applyFont="1" applyFill="1" applyBorder="1" applyAlignment="1" applyProtection="1">
      <alignment horizontal="right"/>
      <protection locked="0"/>
    </xf>
    <xf numFmtId="0" fontId="90" fillId="12" borderId="24" xfId="0" applyFont="1" applyFill="1" applyBorder="1" applyAlignment="1" applyProtection="1">
      <alignment horizontal="center" vertical="center" wrapText="1"/>
      <protection locked="0"/>
    </xf>
    <xf numFmtId="0" fontId="90" fillId="12" borderId="30" xfId="0" applyFont="1" applyFill="1" applyBorder="1" applyAlignment="1" applyProtection="1">
      <alignment horizontal="center" vertical="center" wrapText="1"/>
      <protection locked="0"/>
    </xf>
    <xf numFmtId="0" fontId="90" fillId="12" borderId="65" xfId="0" applyFont="1" applyFill="1" applyBorder="1" applyAlignment="1" applyProtection="1">
      <alignment horizontal="center"/>
      <protection locked="0"/>
    </xf>
    <xf numFmtId="0" fontId="51" fillId="0" borderId="0" xfId="0" applyFont="1" applyFill="1" applyAlignment="1">
      <alignment horizontal="left" vertical="top" wrapText="1"/>
    </xf>
    <xf numFmtId="0" fontId="100"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6" fillId="2" borderId="0" xfId="41" applyFont="1" applyFill="1" applyBorder="1" applyAlignment="1" applyProtection="1">
      <alignment horizontal="center" vertical="center" wrapText="1"/>
      <protection locked="0"/>
    </xf>
    <xf numFmtId="0" fontId="19" fillId="10" borderId="66" xfId="0" applyFont="1" applyFill="1" applyBorder="1" applyAlignment="1" applyProtection="1">
      <alignment horizontal="center"/>
      <protection locked="0"/>
    </xf>
    <xf numFmtId="0" fontId="19" fillId="10" borderId="67" xfId="0" applyFont="1" applyFill="1" applyBorder="1" applyAlignment="1" applyProtection="1">
      <alignment horizontal="center"/>
      <protection locked="0"/>
    </xf>
    <xf numFmtId="0" fontId="21" fillId="10" borderId="66" xfId="0" applyFont="1" applyFill="1" applyBorder="1" applyAlignment="1" applyProtection="1">
      <alignment horizontal="center"/>
      <protection locked="0"/>
    </xf>
    <xf numFmtId="0" fontId="21" fillId="10" borderId="67" xfId="0" applyFont="1" applyFill="1" applyBorder="1" applyAlignment="1" applyProtection="1">
      <alignment horizontal="center"/>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1746614.0386745026</c:v>
                </c:pt>
                <c:pt idx="1">
                  <c:v>2045978.2501702898</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52902607.937225543</c:v>
                </c:pt>
                <c:pt idx="1">
                  <c:v>57410730.173775166</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sq-AL"/>
                  <a:t>                        201</a:t>
                </a:r>
                <a:r>
                  <a:rPr lang="en-US"/>
                  <a:t>9</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348372.33999999997</c:v>
                </c:pt>
                <c:pt idx="1">
                  <c:v>444007.27999999997</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24756159.110100005</c:v>
                </c:pt>
                <c:pt idx="1">
                  <c:v>27167418.659999996</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8</a:t>
                </a:r>
                <a:r>
                  <a:rPr lang="en-US" baseline="0"/>
                  <a:t> </a:t>
                </a:r>
                <a:r>
                  <a:rPr lang="sq-AL"/>
                  <a:t>                              201</a:t>
                </a:r>
                <a:r>
                  <a:rPr lang="en-US"/>
                  <a:t>9</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Gusht / Aug</c:v>
                </c:pt>
                <c:pt idx="1">
                  <c:v>Shtator / Sep</c:v>
                </c:pt>
                <c:pt idx="2">
                  <c:v>Tetor / Oct</c:v>
                </c:pt>
                <c:pt idx="3">
                  <c:v>Nëntor / Nov</c:v>
                </c:pt>
                <c:pt idx="4">
                  <c:v>Dhjetor / Dec</c:v>
                </c:pt>
                <c:pt idx="5">
                  <c:v>Janar / Jan</c:v>
                </c:pt>
                <c:pt idx="6">
                  <c:v>Shkurt / Feb</c:v>
                </c:pt>
                <c:pt idx="7">
                  <c:v>Mars / March</c:v>
                </c:pt>
                <c:pt idx="8">
                  <c:v>Prill / April</c:v>
                </c:pt>
                <c:pt idx="9">
                  <c:v>Maj / May</c:v>
                </c:pt>
                <c:pt idx="10">
                  <c:v>Qershor / June</c:v>
                </c:pt>
                <c:pt idx="11">
                  <c:v>Korrik / July</c:v>
                </c:pt>
              </c:strCache>
            </c:strRef>
          </c:cat>
          <c:val>
            <c:numRef>
              <c:f>'F24'!$B$8:$M$8</c:f>
              <c:numCache>
                <c:formatCode>_-* #,##0_-;\-* #,##0_-;_-* "-"??_-;_-@_-</c:formatCode>
                <c:ptCount val="12"/>
                <c:pt idx="0">
                  <c:v>35211</c:v>
                </c:pt>
                <c:pt idx="1">
                  <c:v>26638</c:v>
                </c:pt>
                <c:pt idx="2">
                  <c:v>29892</c:v>
                </c:pt>
                <c:pt idx="3">
                  <c:v>27641</c:v>
                </c:pt>
                <c:pt idx="4">
                  <c:v>27686</c:v>
                </c:pt>
                <c:pt idx="5">
                  <c:v>23710</c:v>
                </c:pt>
                <c:pt idx="6">
                  <c:v>22562</c:v>
                </c:pt>
                <c:pt idx="7">
                  <c:v>28474</c:v>
                </c:pt>
                <c:pt idx="8">
                  <c:v>31283</c:v>
                </c:pt>
                <c:pt idx="9">
                  <c:v>31955</c:v>
                </c:pt>
                <c:pt idx="10">
                  <c:v>29315</c:v>
                </c:pt>
                <c:pt idx="11">
                  <c:v>38399</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'F24'!$B$9:$L$9</c:f>
              <c:numCache>
                <c:formatCode>#,##0.00_);[Red]\(#,##0.00\)</c:formatCode>
                <c:ptCount val="11"/>
                <c:pt idx="0">
                  <c:v>0</c:v>
                </c:pt>
                <c:pt idx="1">
                  <c:v>-24.34750504103831</c:v>
                </c:pt>
                <c:pt idx="2">
                  <c:v>12.215631804189497</c:v>
                </c:pt>
                <c:pt idx="3">
                  <c:v>-7.5304429278736817</c:v>
                </c:pt>
                <c:pt idx="4">
                  <c:v>0.16280163525197455</c:v>
                </c:pt>
                <c:pt idx="5">
                  <c:v>-14.361048905584051</c:v>
                </c:pt>
                <c:pt idx="6">
                  <c:v>-4.8418388865457569</c:v>
                </c:pt>
                <c:pt idx="7">
                  <c:v>26.203350766776001</c:v>
                </c:pt>
                <c:pt idx="8">
                  <c:v>9.8651401278359252</c:v>
                </c:pt>
                <c:pt idx="9">
                  <c:v>2.1481315730588424</c:v>
                </c:pt>
                <c:pt idx="10">
                  <c:v>-8.2616179001721139</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Gusht / Aug</c:v>
                </c:pt>
                <c:pt idx="1">
                  <c:v>Shtator / Sep</c:v>
                </c:pt>
                <c:pt idx="2">
                  <c:v>Tetor / Oct</c:v>
                </c:pt>
                <c:pt idx="3">
                  <c:v>Nëntor / Nov</c:v>
                </c:pt>
                <c:pt idx="4">
                  <c:v>Dhjetor / Dec</c:v>
                </c:pt>
                <c:pt idx="5">
                  <c:v>Janar / Jan</c:v>
                </c:pt>
                <c:pt idx="6">
                  <c:v>Shkurt / Feb</c:v>
                </c:pt>
                <c:pt idx="7">
                  <c:v>Mars / March</c:v>
                </c:pt>
                <c:pt idx="8">
                  <c:v>Prill / April</c:v>
                </c:pt>
                <c:pt idx="9">
                  <c:v>Maj / May</c:v>
                </c:pt>
                <c:pt idx="10">
                  <c:v>Qershor / June</c:v>
                </c:pt>
                <c:pt idx="11">
                  <c:v>Korrik / July</c:v>
                </c:pt>
              </c:strCache>
            </c:strRef>
          </c:cat>
          <c:val>
            <c:numRef>
              <c:f>'F24'!$B$10:$M$10</c:f>
              <c:numCache>
                <c:formatCode>_-* #,##0_-;\-* #,##0_-;_-* "-"??_-;_-@_-</c:formatCode>
                <c:ptCount val="12"/>
                <c:pt idx="0">
                  <c:v>4444228.9800000004</c:v>
                </c:pt>
                <c:pt idx="1">
                  <c:v>3477860.21</c:v>
                </c:pt>
                <c:pt idx="2">
                  <c:v>3848832.01</c:v>
                </c:pt>
                <c:pt idx="3">
                  <c:v>3526928.28</c:v>
                </c:pt>
                <c:pt idx="4">
                  <c:v>3455845.42</c:v>
                </c:pt>
                <c:pt idx="5">
                  <c:v>2941690.71</c:v>
                </c:pt>
                <c:pt idx="6">
                  <c:v>3036752.35</c:v>
                </c:pt>
                <c:pt idx="7">
                  <c:v>3918661.59</c:v>
                </c:pt>
                <c:pt idx="8">
                  <c:v>4275991.8099999996</c:v>
                </c:pt>
                <c:pt idx="9">
                  <c:v>5004368.3</c:v>
                </c:pt>
                <c:pt idx="10">
                  <c:v>4432088.18</c:v>
                </c:pt>
                <c:pt idx="11">
                  <c:v>5665751.0700000003</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'F24'!$B$11:$L$11</c:f>
              <c:numCache>
                <c:formatCode>#,##0.00_);[Red]\(#,##0.00\)</c:formatCode>
                <c:ptCount val="11"/>
                <c:pt idx="0">
                  <c:v>0</c:v>
                </c:pt>
                <c:pt idx="1">
                  <c:v>-21.744351480287595</c:v>
                </c:pt>
                <c:pt idx="2">
                  <c:v>10.666667939479947</c:v>
                </c:pt>
                <c:pt idx="3">
                  <c:v>-8.3636731653559444</c:v>
                </c:pt>
                <c:pt idx="4">
                  <c:v>-2.0154325338308188</c:v>
                </c:pt>
                <c:pt idx="5">
                  <c:v>-14.877827203278093</c:v>
                </c:pt>
                <c:pt idx="6">
                  <c:v>3.2315307546387118</c:v>
                </c:pt>
                <c:pt idx="7">
                  <c:v>29.041197251399176</c:v>
                </c:pt>
                <c:pt idx="8">
                  <c:v>9.1186802379635843</c:v>
                </c:pt>
                <c:pt idx="9">
                  <c:v>17.034094599914585</c:v>
                </c:pt>
                <c:pt idx="10">
                  <c:v>-11.435611563601345</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50800</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16</xdr:row>
      <xdr:rowOff>123825</xdr:rowOff>
    </xdr:from>
    <xdr:to>
      <xdr:col>3</xdr:col>
      <xdr:colOff>38100</xdr:colOff>
      <xdr:row>39</xdr:row>
      <xdr:rowOff>114300</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228600</xdr:colOff>
      <xdr:row>16</xdr:row>
      <xdr:rowOff>19050</xdr:rowOff>
    </xdr:from>
    <xdr:to>
      <xdr:col>11</xdr:col>
      <xdr:colOff>0</xdr:colOff>
      <xdr:row>39</xdr:row>
      <xdr:rowOff>76200</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http://www.bqk-kos.org/"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5"/>
  <sheetData>
    <row r="1" spans="1:2">
      <c r="A1">
        <v>0</v>
      </c>
      <c r="B1" t="s">
        <v>7</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zoomScaleNormal="100" workbookViewId="0">
      <selection activeCell="H31" sqref="H31"/>
    </sheetView>
  </sheetViews>
  <sheetFormatPr defaultColWidth="9.1796875" defaultRowHeight="13"/>
  <cols>
    <col min="1" max="1" width="2.81640625" style="215" customWidth="1"/>
    <col min="2" max="2" width="13.1796875" style="215" customWidth="1"/>
    <col min="3" max="3" width="8.26953125" style="215" customWidth="1"/>
    <col min="4" max="4" width="25.1796875" style="215" customWidth="1"/>
    <col min="5" max="5" width="11.81640625" style="215" customWidth="1"/>
    <col min="6" max="6" width="6.7265625" style="215" customWidth="1"/>
    <col min="7" max="7" width="9.1796875" style="215"/>
    <col min="8" max="8" width="8.7265625" style="215" customWidth="1"/>
    <col min="9" max="9" width="5.81640625" style="223" hidden="1" customWidth="1"/>
    <col min="10" max="10" width="5.81640625" style="215" customWidth="1"/>
    <col min="11" max="11" width="9.1796875" style="215"/>
    <col min="12" max="18" width="9.1796875" style="33"/>
    <col min="19" max="19" width="9.54296875" style="33" bestFit="1" customWidth="1"/>
    <col min="20" max="16384" width="9.1796875" style="33"/>
  </cols>
  <sheetData>
    <row r="1" spans="1:11" s="201" customFormat="1" ht="13.5" thickBot="1"/>
    <row r="2" spans="1:11" ht="20.25" customHeight="1" thickBot="1">
      <c r="A2" s="214"/>
      <c r="B2" s="214"/>
      <c r="C2" s="214"/>
      <c r="D2" s="495" t="s">
        <v>357</v>
      </c>
      <c r="E2" s="495"/>
      <c r="F2" s="495"/>
      <c r="G2" s="495"/>
      <c r="H2" s="495"/>
      <c r="I2" s="495"/>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6">
      <c r="A5" s="33"/>
      <c r="B5" s="411" t="s">
        <v>106</v>
      </c>
      <c r="C5" s="411"/>
      <c r="D5" s="411"/>
      <c r="E5" s="411"/>
      <c r="F5" s="216"/>
      <c r="G5" s="217"/>
      <c r="H5" s="33"/>
      <c r="I5" s="33"/>
      <c r="J5" s="33"/>
      <c r="K5" s="33"/>
    </row>
    <row r="6" spans="1:11" ht="27.75" customHeight="1">
      <c r="A6" s="33"/>
      <c r="B6" s="216"/>
      <c r="C6" s="216"/>
      <c r="D6" s="216"/>
      <c r="E6" s="216"/>
      <c r="F6" s="216"/>
      <c r="G6" s="217"/>
      <c r="H6" s="33"/>
      <c r="I6" s="33"/>
      <c r="J6" s="33"/>
      <c r="K6" s="33"/>
    </row>
    <row r="7" spans="1:11" ht="24" customHeight="1">
      <c r="A7" s="218"/>
      <c r="B7" s="218" t="s">
        <v>245</v>
      </c>
      <c r="C7" s="219"/>
      <c r="D7" s="219"/>
      <c r="E7" s="33"/>
      <c r="F7" s="218"/>
      <c r="G7" s="219"/>
      <c r="H7" s="219"/>
      <c r="I7" s="219"/>
      <c r="J7" s="33"/>
      <c r="K7" s="201"/>
    </row>
    <row r="8" spans="1:11" ht="6" customHeight="1">
      <c r="A8" s="218"/>
      <c r="B8" s="218"/>
      <c r="C8" s="219"/>
      <c r="D8" s="219"/>
      <c r="E8" s="33"/>
      <c r="F8" s="218"/>
      <c r="G8" s="219"/>
      <c r="H8" s="219"/>
      <c r="I8" s="219"/>
      <c r="J8" s="33"/>
      <c r="K8" s="201"/>
    </row>
    <row r="9" spans="1:11" ht="25.5" customHeight="1">
      <c r="A9" s="33"/>
      <c r="B9" s="219" t="s">
        <v>425</v>
      </c>
      <c r="C9" s="219"/>
      <c r="D9" s="219"/>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6">
      <c r="A12" s="220"/>
      <c r="B12" s="411" t="s">
        <v>107</v>
      </c>
      <c r="C12" s="411"/>
      <c r="D12" s="412"/>
      <c r="E12" s="33"/>
      <c r="F12" s="33"/>
      <c r="G12" s="33"/>
      <c r="H12" s="33"/>
      <c r="I12" s="33"/>
      <c r="J12" s="33"/>
      <c r="K12" s="33"/>
    </row>
    <row r="13" spans="1:11" ht="27.75" customHeight="1">
      <c r="A13" s="220"/>
      <c r="B13" s="216"/>
      <c r="C13" s="216"/>
      <c r="D13" s="33"/>
      <c r="E13" s="33"/>
      <c r="F13" s="33"/>
      <c r="G13" s="33"/>
      <c r="H13" s="33"/>
      <c r="I13" s="33"/>
      <c r="J13" s="33"/>
      <c r="K13" s="33"/>
    </row>
    <row r="14" spans="1:11" ht="22.5" customHeight="1">
      <c r="A14" s="220"/>
      <c r="B14" s="219" t="s">
        <v>67</v>
      </c>
      <c r="C14" s="219"/>
      <c r="D14" s="219"/>
      <c r="E14" s="219"/>
      <c r="F14" s="219"/>
      <c r="G14" s="33"/>
      <c r="H14" s="33"/>
      <c r="I14" s="33"/>
      <c r="J14" s="33"/>
      <c r="K14" s="33"/>
    </row>
    <row r="15" spans="1:11" ht="27" customHeight="1">
      <c r="A15" s="33"/>
      <c r="B15" s="221" t="s">
        <v>426</v>
      </c>
      <c r="C15" s="219"/>
      <c r="D15" s="219"/>
      <c r="E15" s="33"/>
      <c r="F15" s="33"/>
      <c r="G15" s="33"/>
      <c r="H15" s="33"/>
      <c r="I15" s="33"/>
      <c r="J15" s="33"/>
      <c r="K15" s="33"/>
    </row>
    <row r="16" spans="1:11" ht="27" customHeight="1">
      <c r="A16" s="33"/>
      <c r="B16" s="221"/>
      <c r="C16" s="219"/>
      <c r="D16" s="219"/>
      <c r="E16" s="33"/>
      <c r="F16" s="33"/>
      <c r="G16" s="33"/>
      <c r="H16" s="33"/>
      <c r="I16" s="33"/>
      <c r="J16" s="33"/>
      <c r="K16" s="33"/>
    </row>
    <row r="17" spans="1:11" ht="27" customHeight="1">
      <c r="A17" s="33"/>
      <c r="B17" s="221"/>
      <c r="C17" s="219"/>
      <c r="D17" s="219"/>
      <c r="E17" s="33"/>
      <c r="F17" s="33"/>
      <c r="G17" s="33"/>
      <c r="H17" s="33"/>
      <c r="I17" s="33"/>
      <c r="J17" s="33"/>
      <c r="K17" s="33"/>
    </row>
    <row r="18" spans="1:11" ht="27" customHeight="1">
      <c r="A18" s="33"/>
      <c r="B18" s="221"/>
      <c r="C18" s="219"/>
      <c r="D18" s="219"/>
      <c r="E18" s="33"/>
      <c r="F18" s="33"/>
      <c r="G18" s="33"/>
      <c r="H18" s="33"/>
      <c r="I18" s="33"/>
      <c r="J18" s="33"/>
      <c r="K18" s="33"/>
    </row>
    <row r="19" spans="1:11" ht="27" customHeight="1">
      <c r="A19" s="33"/>
      <c r="B19" s="221"/>
      <c r="C19" s="219"/>
      <c r="D19" s="219"/>
      <c r="E19" s="33"/>
      <c r="F19" s="33"/>
      <c r="G19" s="33"/>
      <c r="H19" s="33"/>
      <c r="I19" s="33"/>
      <c r="J19" s="33"/>
      <c r="K19" s="33"/>
    </row>
    <row r="20" spans="1:11" ht="27" customHeight="1">
      <c r="A20" s="33"/>
      <c r="B20" s="221"/>
      <c r="C20" s="219"/>
      <c r="D20" s="219"/>
      <c r="E20" s="33"/>
      <c r="F20" s="33"/>
      <c r="G20" s="33"/>
      <c r="H20" s="33"/>
      <c r="I20" s="33"/>
      <c r="J20" s="33"/>
      <c r="K20" s="33"/>
    </row>
    <row r="21" spans="1:11" ht="27" customHeight="1">
      <c r="A21" s="33"/>
      <c r="B21" s="221"/>
      <c r="C21" s="219"/>
      <c r="D21" s="219"/>
      <c r="E21" s="33"/>
      <c r="F21" s="33"/>
      <c r="G21" s="33"/>
      <c r="H21" s="33"/>
      <c r="I21" s="33"/>
      <c r="J21" s="33"/>
      <c r="K21" s="33"/>
    </row>
    <row r="22" spans="1:11" ht="27" customHeight="1">
      <c r="A22" s="33"/>
      <c r="B22" s="221"/>
      <c r="C22" s="219"/>
      <c r="D22" s="219"/>
      <c r="E22" s="33"/>
      <c r="F22" s="33"/>
      <c r="G22" s="33"/>
      <c r="H22" s="33"/>
      <c r="I22" s="33"/>
      <c r="J22" s="33"/>
      <c r="K22" s="33"/>
    </row>
    <row r="23" spans="1:11" ht="27" customHeight="1">
      <c r="A23" s="33"/>
      <c r="B23" s="221"/>
      <c r="C23" s="219"/>
      <c r="D23" s="219"/>
      <c r="E23" s="33"/>
      <c r="F23" s="33"/>
      <c r="G23" s="33"/>
      <c r="H23" s="33"/>
      <c r="I23" s="33"/>
      <c r="J23" s="33"/>
      <c r="K23" s="33"/>
    </row>
    <row r="24" spans="1:11" ht="27" customHeight="1">
      <c r="A24" s="33"/>
      <c r="B24" s="221"/>
      <c r="C24" s="219"/>
      <c r="D24" s="219"/>
      <c r="E24" s="33"/>
      <c r="F24" s="33"/>
      <c r="G24" s="33"/>
      <c r="H24" s="33"/>
      <c r="I24" s="33"/>
      <c r="J24" s="33"/>
      <c r="K24" s="33"/>
    </row>
    <row r="25" spans="1:11" ht="27" customHeight="1">
      <c r="A25" s="33"/>
      <c r="B25" s="221"/>
      <c r="C25" s="219"/>
      <c r="D25" s="219"/>
      <c r="E25" s="33"/>
      <c r="F25" s="33"/>
      <c r="G25" s="33"/>
      <c r="H25" s="33"/>
      <c r="I25" s="33"/>
      <c r="J25" s="33"/>
      <c r="K25" s="33"/>
    </row>
    <row r="26" spans="1:11" ht="27" customHeight="1">
      <c r="A26" s="33"/>
      <c r="B26" s="221"/>
      <c r="C26" s="219"/>
      <c r="D26" s="219"/>
      <c r="E26" s="33"/>
      <c r="F26" s="33"/>
      <c r="G26" s="33"/>
      <c r="H26" s="33"/>
      <c r="I26" s="33"/>
      <c r="J26" s="33"/>
      <c r="K26" s="33"/>
    </row>
    <row r="27" spans="1:11" ht="27" customHeight="1">
      <c r="A27" s="33"/>
      <c r="B27" s="221"/>
      <c r="C27" s="219"/>
      <c r="D27" s="219"/>
      <c r="E27" s="33"/>
      <c r="F27" s="33"/>
      <c r="G27" s="33"/>
      <c r="H27" s="33"/>
      <c r="I27" s="33"/>
      <c r="J27" s="33"/>
      <c r="K27" s="33"/>
    </row>
    <row r="28" spans="1:11" ht="27" customHeight="1">
      <c r="A28" s="33"/>
      <c r="B28" s="222" t="s">
        <v>427</v>
      </c>
      <c r="C28" s="201"/>
      <c r="D28" s="201"/>
      <c r="E28" s="33"/>
      <c r="F28" s="33"/>
      <c r="G28" s="33"/>
      <c r="H28" s="33"/>
      <c r="I28" s="33"/>
      <c r="J28" s="33"/>
      <c r="K28" s="33"/>
    </row>
    <row r="29" spans="1:11">
      <c r="A29" s="33"/>
      <c r="B29" s="222" t="s">
        <v>428</v>
      </c>
      <c r="C29" s="201"/>
      <c r="D29" s="201"/>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50800</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2"/>
  <sheetViews>
    <sheetView zoomScaleNormal="100" workbookViewId="0">
      <selection activeCell="A2" sqref="A2:B2"/>
    </sheetView>
  </sheetViews>
  <sheetFormatPr defaultColWidth="9.1796875" defaultRowHeight="13.5"/>
  <cols>
    <col min="1" max="1" width="10.453125" style="38" customWidth="1"/>
    <col min="2" max="2" width="75.7265625" style="38" customWidth="1"/>
    <col min="3" max="3" width="3.26953125" style="1" customWidth="1"/>
    <col min="4" max="4" width="10.7265625" style="1" customWidth="1"/>
    <col min="5" max="5" width="75.7265625" style="37" customWidth="1"/>
    <col min="6" max="16384" width="9.1796875" style="1"/>
  </cols>
  <sheetData>
    <row r="1" spans="1:5" ht="15.5">
      <c r="A1" s="505" t="s">
        <v>60</v>
      </c>
      <c r="B1" s="505"/>
      <c r="D1" s="502"/>
      <c r="E1" s="502"/>
    </row>
    <row r="2" spans="1:5" ht="57" customHeight="1">
      <c r="A2" s="496" t="s">
        <v>448</v>
      </c>
      <c r="B2" s="496"/>
      <c r="D2" s="500"/>
      <c r="E2" s="500"/>
    </row>
    <row r="3" spans="1:5" ht="16.5" customHeight="1">
      <c r="A3" s="503" t="s">
        <v>6</v>
      </c>
      <c r="B3" s="503"/>
      <c r="D3" s="502"/>
      <c r="E3" s="502"/>
    </row>
    <row r="4" spans="1:5" ht="62.25" customHeight="1">
      <c r="A4" s="498" t="s">
        <v>294</v>
      </c>
      <c r="B4" s="499"/>
      <c r="D4" s="500"/>
      <c r="E4" s="500"/>
    </row>
    <row r="5" spans="1:5" ht="18.75" customHeight="1">
      <c r="A5" s="45"/>
      <c r="B5" s="45"/>
      <c r="D5" s="34"/>
      <c r="E5" s="34"/>
    </row>
    <row r="6" spans="1:5" ht="14.25" customHeight="1">
      <c r="A6" s="503" t="s">
        <v>100</v>
      </c>
      <c r="B6" s="504"/>
      <c r="C6" s="193"/>
      <c r="D6" s="501"/>
      <c r="E6" s="502"/>
    </row>
    <row r="7" spans="1:5" ht="15.75" customHeight="1">
      <c r="A7" s="496" t="s">
        <v>104</v>
      </c>
      <c r="B7" s="497"/>
      <c r="C7" s="193"/>
      <c r="D7" s="506"/>
      <c r="E7" s="500"/>
    </row>
    <row r="8" spans="1:5" ht="2.25" customHeight="1">
      <c r="A8" s="45"/>
      <c r="B8" s="194"/>
      <c r="C8" s="193"/>
      <c r="D8" s="195"/>
      <c r="E8" s="35"/>
    </row>
    <row r="9" spans="1:5" ht="14.25" customHeight="1">
      <c r="A9" s="503" t="s">
        <v>61</v>
      </c>
      <c r="B9" s="504"/>
      <c r="C9" s="193"/>
      <c r="D9" s="501"/>
      <c r="E9" s="502"/>
    </row>
    <row r="10" spans="1:5" ht="11.25" customHeight="1">
      <c r="A10" s="496" t="s">
        <v>62</v>
      </c>
      <c r="B10" s="497"/>
      <c r="C10" s="193"/>
      <c r="D10" s="506"/>
      <c r="E10" s="500"/>
    </row>
    <row r="11" spans="1:5" ht="4.5" customHeight="1">
      <c r="A11" s="46"/>
      <c r="B11" s="196"/>
      <c r="C11" s="193"/>
      <c r="D11" s="197"/>
      <c r="E11" s="36"/>
    </row>
    <row r="12" spans="1:5" ht="12.75" customHeight="1">
      <c r="A12" s="44" t="s">
        <v>3</v>
      </c>
      <c r="B12" s="212" t="s">
        <v>295</v>
      </c>
      <c r="C12" s="197"/>
      <c r="D12" s="198"/>
      <c r="E12" s="41"/>
    </row>
    <row r="13" spans="1:5" ht="4.5" customHeight="1">
      <c r="A13" s="46"/>
      <c r="B13" s="196"/>
      <c r="C13" s="193"/>
      <c r="D13" s="199"/>
    </row>
    <row r="14" spans="1:5" ht="12" customHeight="1">
      <c r="A14" s="44" t="s">
        <v>63</v>
      </c>
      <c r="B14" s="496" t="s">
        <v>449</v>
      </c>
      <c r="C14" s="497"/>
      <c r="D14" s="198"/>
      <c r="E14" s="1"/>
    </row>
    <row r="15" spans="1:5" ht="13.5" customHeight="1">
      <c r="A15" s="46"/>
      <c r="B15" s="46" t="s">
        <v>296</v>
      </c>
      <c r="C15" s="165"/>
      <c r="E15" s="38"/>
    </row>
    <row r="16" spans="1:5" ht="13.5" customHeight="1">
      <c r="A16" s="46"/>
      <c r="B16" s="46" t="s">
        <v>297</v>
      </c>
      <c r="C16" s="165"/>
      <c r="E16" s="38"/>
    </row>
    <row r="17" spans="1:11" ht="15.75" customHeight="1">
      <c r="A17" s="503" t="s">
        <v>0</v>
      </c>
      <c r="B17" s="503"/>
    </row>
    <row r="18" spans="1:11" ht="46.5" customHeight="1">
      <c r="A18" s="496" t="s">
        <v>298</v>
      </c>
      <c r="B18" s="496"/>
    </row>
    <row r="19" spans="1:11" ht="27" customHeight="1">
      <c r="A19" s="496" t="s">
        <v>450</v>
      </c>
      <c r="B19" s="496"/>
      <c r="E19" s="39"/>
    </row>
    <row r="20" spans="1:11">
      <c r="A20" s="503" t="s">
        <v>6</v>
      </c>
      <c r="B20" s="503"/>
    </row>
    <row r="21" spans="1:11" ht="45.75" customHeight="1">
      <c r="A21" s="496" t="s">
        <v>299</v>
      </c>
      <c r="B21" s="496"/>
    </row>
    <row r="22" spans="1:11" ht="3" customHeight="1">
      <c r="A22" s="47"/>
      <c r="B22" s="47"/>
      <c r="E22" s="42"/>
    </row>
    <row r="23" spans="1:11">
      <c r="A23" s="503" t="s">
        <v>5</v>
      </c>
      <c r="B23" s="503"/>
    </row>
    <row r="24" spans="1:11">
      <c r="A24" s="496" t="s">
        <v>105</v>
      </c>
      <c r="B24" s="496"/>
    </row>
    <row r="25" spans="1:11" ht="3" customHeight="1">
      <c r="A25" s="48"/>
      <c r="B25" s="48"/>
    </row>
    <row r="26" spans="1:11" ht="12.75" customHeight="1">
      <c r="A26" s="503" t="s">
        <v>1</v>
      </c>
      <c r="B26" s="503"/>
      <c r="C26" s="40"/>
      <c r="F26" s="40"/>
      <c r="G26" s="40"/>
      <c r="H26" s="40"/>
      <c r="I26" s="40"/>
      <c r="J26" s="40"/>
      <c r="K26" s="40"/>
    </row>
    <row r="27" spans="1:11" ht="13.5" customHeight="1">
      <c r="A27" s="496" t="s">
        <v>2</v>
      </c>
      <c r="B27" s="496"/>
      <c r="C27" s="40"/>
      <c r="F27" s="40"/>
      <c r="G27" s="40"/>
      <c r="H27" s="40"/>
      <c r="I27" s="40"/>
      <c r="J27" s="40"/>
      <c r="K27" s="40"/>
    </row>
    <row r="28" spans="1:11" ht="8.25" customHeight="1">
      <c r="A28" s="49"/>
      <c r="B28" s="49"/>
    </row>
    <row r="29" spans="1:11">
      <c r="A29" s="44" t="s">
        <v>3</v>
      </c>
      <c r="B29" s="212" t="s">
        <v>295</v>
      </c>
    </row>
    <row r="30" spans="1:11">
      <c r="A30" s="46"/>
      <c r="B30" s="196"/>
    </row>
    <row r="31" spans="1:11">
      <c r="A31" s="44" t="s">
        <v>63</v>
      </c>
      <c r="B31" s="496" t="s">
        <v>424</v>
      </c>
      <c r="C31" s="497"/>
    </row>
    <row r="32" spans="1:11" ht="15" customHeight="1">
      <c r="A32" s="46"/>
      <c r="B32" s="46" t="s">
        <v>296</v>
      </c>
    </row>
    <row r="33" spans="1:2">
      <c r="A33" s="46"/>
      <c r="B33" s="46" t="s">
        <v>297</v>
      </c>
    </row>
    <row r="37" spans="1:2">
      <c r="B37" s="44"/>
    </row>
    <row r="41" spans="1:2" ht="14.25" customHeight="1"/>
    <row r="42" spans="1:2" ht="31.5" customHeight="1">
      <c r="B42"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0:B20"/>
    <mergeCell ref="A21:B21"/>
    <mergeCell ref="D10:E10"/>
    <mergeCell ref="D7:E7"/>
    <mergeCell ref="B14:C14"/>
    <mergeCell ref="D1:E1"/>
    <mergeCell ref="A3:B3"/>
    <mergeCell ref="D3:E3"/>
    <mergeCell ref="A2:B2"/>
    <mergeCell ref="D2:E2"/>
    <mergeCell ref="A1:B1"/>
    <mergeCell ref="B31:C31"/>
    <mergeCell ref="A10:B10"/>
    <mergeCell ref="A4:B4"/>
    <mergeCell ref="D4:E4"/>
    <mergeCell ref="A27:B27"/>
    <mergeCell ref="D6:E6"/>
    <mergeCell ref="A17:B17"/>
    <mergeCell ref="A18:B18"/>
    <mergeCell ref="A6:B6"/>
    <mergeCell ref="A9:B9"/>
    <mergeCell ref="A24:B24"/>
    <mergeCell ref="A19:B19"/>
    <mergeCell ref="A26:B26"/>
    <mergeCell ref="A23:B23"/>
    <mergeCell ref="D9:E9"/>
    <mergeCell ref="A7:B7"/>
  </mergeCells>
  <phoneticPr fontId="2" type="noConversion"/>
  <hyperlinks>
    <hyperlink ref="B12" r:id="rId2"/>
    <hyperlink ref="B29" r:id="rId3"/>
  </hyperlinks>
  <printOptions horizontalCentered="1"/>
  <pageMargins left="0.7" right="0.7" top="0.75" bottom="0.75" header="0.3" footer="0.3"/>
  <pageSetup paperSize="9" scale="90" fitToHeight="2" orientation="portrait" r:id="rId4"/>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G9" sqref="G9"/>
    </sheetView>
  </sheetViews>
  <sheetFormatPr defaultColWidth="9.1796875" defaultRowHeight="13"/>
  <cols>
    <col min="1" max="1" width="8.7265625" style="33" customWidth="1"/>
    <col min="2" max="2" width="63.1796875" style="33" customWidth="1"/>
    <col min="3" max="3" width="16.1796875" style="201" customWidth="1"/>
    <col min="4" max="4" width="4.7265625" style="33" customWidth="1"/>
    <col min="5" max="5" width="5" style="33" customWidth="1"/>
    <col min="6" max="6" width="8.7265625" style="33" customWidth="1"/>
    <col min="7" max="7" width="62.453125" style="33" customWidth="1"/>
    <col min="8" max="8" width="16.1796875" style="201" customWidth="1"/>
    <col min="9" max="9" width="4.7265625" style="33" customWidth="1"/>
    <col min="10" max="16384" width="9.1796875" style="33"/>
  </cols>
  <sheetData>
    <row r="2" spans="1:10" ht="21" customHeight="1">
      <c r="A2" s="204" t="s">
        <v>44</v>
      </c>
      <c r="F2" s="204" t="s">
        <v>64</v>
      </c>
    </row>
    <row r="3" spans="1:10" ht="25.5" customHeight="1">
      <c r="A3" s="43" t="s">
        <v>65</v>
      </c>
      <c r="C3" s="202" t="s">
        <v>65</v>
      </c>
      <c r="D3" s="33">
        <v>3</v>
      </c>
      <c r="F3" s="43" t="s">
        <v>4</v>
      </c>
      <c r="H3" s="202" t="s">
        <v>65</v>
      </c>
      <c r="I3" s="33">
        <v>3</v>
      </c>
      <c r="J3" s="202"/>
    </row>
    <row r="4" spans="1:10" ht="21.75" customHeight="1">
      <c r="A4" s="205" t="s">
        <v>66</v>
      </c>
      <c r="B4" s="206"/>
      <c r="C4" s="203"/>
      <c r="F4" s="205" t="s">
        <v>67</v>
      </c>
      <c r="G4" s="206"/>
      <c r="H4" s="203"/>
    </row>
    <row r="5" spans="1:10" ht="16.5" customHeight="1">
      <c r="A5" s="43" t="s">
        <v>68</v>
      </c>
      <c r="B5" s="207"/>
      <c r="C5" s="202" t="s">
        <v>69</v>
      </c>
      <c r="D5" s="33">
        <v>4</v>
      </c>
      <c r="F5" s="43" t="s">
        <v>131</v>
      </c>
      <c r="G5" s="43"/>
      <c r="H5" s="202" t="s">
        <v>451</v>
      </c>
      <c r="I5" s="33">
        <v>4</v>
      </c>
    </row>
    <row r="6" spans="1:10" ht="16.5" customHeight="1">
      <c r="A6" s="43" t="s">
        <v>108</v>
      </c>
      <c r="B6" s="43"/>
      <c r="C6" s="202" t="s">
        <v>69</v>
      </c>
      <c r="D6" s="33">
        <v>4</v>
      </c>
      <c r="F6" s="43" t="s">
        <v>148</v>
      </c>
      <c r="G6" s="43"/>
      <c r="H6" s="202" t="s">
        <v>451</v>
      </c>
      <c r="I6" s="33">
        <v>4</v>
      </c>
    </row>
    <row r="7" spans="1:10" ht="16.5" customHeight="1">
      <c r="A7" s="43" t="s">
        <v>70</v>
      </c>
      <c r="B7" s="43"/>
      <c r="C7" s="202" t="s">
        <v>69</v>
      </c>
      <c r="D7" s="33">
        <v>4</v>
      </c>
      <c r="F7" s="43" t="s">
        <v>149</v>
      </c>
      <c r="G7" s="43"/>
      <c r="H7" s="202" t="s">
        <v>451</v>
      </c>
      <c r="I7" s="33">
        <v>4</v>
      </c>
    </row>
    <row r="8" spans="1:10" ht="27.75" customHeight="1">
      <c r="A8" s="205" t="s">
        <v>72</v>
      </c>
      <c r="B8" s="206"/>
      <c r="C8" s="203"/>
      <c r="F8" s="205" t="s">
        <v>73</v>
      </c>
      <c r="G8" s="206"/>
      <c r="H8" s="203"/>
    </row>
    <row r="9" spans="1:10" ht="16.5" customHeight="1">
      <c r="A9" s="43" t="s">
        <v>144</v>
      </c>
      <c r="B9" s="43"/>
      <c r="C9" s="202" t="s">
        <v>71</v>
      </c>
      <c r="D9" s="33">
        <v>5</v>
      </c>
      <c r="F9" s="43" t="s">
        <v>114</v>
      </c>
      <c r="G9" s="43"/>
      <c r="H9" s="202" t="s">
        <v>452</v>
      </c>
      <c r="I9" s="33">
        <v>5</v>
      </c>
    </row>
    <row r="10" spans="1:10" ht="16.5" customHeight="1">
      <c r="A10" s="43" t="s">
        <v>145</v>
      </c>
      <c r="B10" s="43"/>
      <c r="C10" s="202" t="s">
        <v>74</v>
      </c>
      <c r="D10" s="33">
        <v>6</v>
      </c>
      <c r="F10" s="43" t="s">
        <v>129</v>
      </c>
      <c r="G10" s="43"/>
      <c r="H10" s="202" t="s">
        <v>453</v>
      </c>
      <c r="I10" s="33">
        <v>6</v>
      </c>
    </row>
    <row r="11" spans="1:10" ht="16.5" customHeight="1">
      <c r="A11" s="43" t="s">
        <v>108</v>
      </c>
      <c r="B11" s="43"/>
      <c r="C11" s="202" t="s">
        <v>75</v>
      </c>
      <c r="D11" s="33">
        <v>7</v>
      </c>
      <c r="F11" s="43" t="s">
        <v>148</v>
      </c>
      <c r="G11" s="43"/>
      <c r="H11" s="202" t="s">
        <v>454</v>
      </c>
      <c r="I11" s="33">
        <v>7</v>
      </c>
    </row>
    <row r="12" spans="1:10" ht="27.75" customHeight="1">
      <c r="A12" s="205" t="s">
        <v>77</v>
      </c>
      <c r="B12" s="206"/>
      <c r="C12" s="203"/>
      <c r="F12" s="205" t="s">
        <v>78</v>
      </c>
      <c r="G12" s="206"/>
      <c r="H12" s="203"/>
    </row>
    <row r="13" spans="1:10" ht="16.5" customHeight="1">
      <c r="A13" s="43" t="s">
        <v>142</v>
      </c>
      <c r="B13" s="43"/>
      <c r="C13" s="202" t="s">
        <v>76</v>
      </c>
      <c r="D13" s="33">
        <v>8</v>
      </c>
      <c r="F13" s="43" t="s">
        <v>80</v>
      </c>
      <c r="G13" s="43"/>
      <c r="H13" s="202" t="s">
        <v>455</v>
      </c>
      <c r="I13" s="33">
        <v>8</v>
      </c>
    </row>
    <row r="14" spans="1:10" ht="16.5" customHeight="1">
      <c r="A14" s="43" t="s">
        <v>306</v>
      </c>
      <c r="B14" s="43"/>
      <c r="C14" s="202" t="s">
        <v>79</v>
      </c>
      <c r="D14" s="33">
        <v>9</v>
      </c>
      <c r="F14" s="43" t="s">
        <v>140</v>
      </c>
      <c r="G14" s="43"/>
      <c r="H14" s="202" t="s">
        <v>456</v>
      </c>
      <c r="I14" s="33">
        <v>9</v>
      </c>
    </row>
    <row r="15" spans="1:10" ht="16.5" customHeight="1">
      <c r="A15" s="43" t="s">
        <v>332</v>
      </c>
      <c r="B15" s="43"/>
      <c r="C15" s="302" t="s">
        <v>81</v>
      </c>
      <c r="F15" s="43"/>
      <c r="G15" s="43"/>
      <c r="H15" s="302" t="s">
        <v>457</v>
      </c>
    </row>
    <row r="16" spans="1:10" ht="16.5" customHeight="1">
      <c r="A16" s="43" t="s">
        <v>333</v>
      </c>
      <c r="B16" s="43"/>
      <c r="C16" s="302" t="s">
        <v>82</v>
      </c>
      <c r="F16" s="43"/>
      <c r="G16" s="43"/>
      <c r="H16" s="302" t="s">
        <v>458</v>
      </c>
    </row>
    <row r="17" spans="1:9" ht="16.5" customHeight="1">
      <c r="A17" s="43" t="s">
        <v>143</v>
      </c>
      <c r="B17" s="43"/>
      <c r="C17" s="202" t="s">
        <v>83</v>
      </c>
      <c r="D17" s="33">
        <v>10</v>
      </c>
      <c r="F17" s="43" t="s">
        <v>116</v>
      </c>
      <c r="G17" s="43"/>
      <c r="H17" s="202" t="s">
        <v>459</v>
      </c>
      <c r="I17" s="33">
        <v>10</v>
      </c>
    </row>
    <row r="18" spans="1:9" ht="16.5" customHeight="1">
      <c r="A18" s="43" t="s">
        <v>307</v>
      </c>
      <c r="B18" s="43"/>
      <c r="C18" s="303" t="s">
        <v>84</v>
      </c>
      <c r="D18" s="33">
        <v>11</v>
      </c>
      <c r="F18" s="43" t="s">
        <v>117</v>
      </c>
      <c r="G18" s="43"/>
      <c r="H18" s="303" t="s">
        <v>460</v>
      </c>
      <c r="I18" s="33">
        <v>11</v>
      </c>
    </row>
    <row r="19" spans="1:9" ht="16.5" customHeight="1">
      <c r="A19" s="43" t="s">
        <v>202</v>
      </c>
      <c r="B19" s="43"/>
      <c r="C19" s="202" t="s">
        <v>85</v>
      </c>
      <c r="D19" s="33">
        <v>12</v>
      </c>
      <c r="F19" s="43" t="s">
        <v>133</v>
      </c>
      <c r="G19" s="43"/>
      <c r="H19" s="202" t="s">
        <v>461</v>
      </c>
      <c r="I19" s="33">
        <v>12</v>
      </c>
    </row>
    <row r="20" spans="1:9" ht="16.5" customHeight="1">
      <c r="A20" s="43"/>
      <c r="B20" s="43"/>
      <c r="C20" s="202"/>
      <c r="F20" s="43"/>
      <c r="G20" s="43"/>
      <c r="H20" s="202"/>
    </row>
    <row r="21" spans="1:9" ht="16.5" customHeight="1">
      <c r="A21" s="43"/>
      <c r="B21" s="43"/>
      <c r="C21" s="202"/>
      <c r="F21" s="43"/>
      <c r="G21" s="43"/>
      <c r="H21" s="202"/>
    </row>
    <row r="22" spans="1:9" ht="16.5" customHeight="1">
      <c r="A22" s="208" t="s">
        <v>308</v>
      </c>
      <c r="B22" s="43"/>
      <c r="C22" s="202"/>
      <c r="F22" s="208" t="s">
        <v>118</v>
      </c>
      <c r="G22" s="209"/>
      <c r="H22" s="202"/>
    </row>
    <row r="23" spans="1:9" ht="16.5" customHeight="1">
      <c r="A23" s="43" t="s">
        <v>203</v>
      </c>
      <c r="B23" s="43"/>
      <c r="C23" s="303" t="s">
        <v>113</v>
      </c>
      <c r="D23" s="33">
        <v>13</v>
      </c>
      <c r="F23" s="43" t="s">
        <v>130</v>
      </c>
      <c r="G23" s="43"/>
      <c r="H23" s="303" t="s">
        <v>462</v>
      </c>
      <c r="I23" s="33">
        <v>13</v>
      </c>
    </row>
    <row r="24" spans="1:9" ht="16.5" customHeight="1">
      <c r="A24" s="208"/>
      <c r="B24" s="43"/>
      <c r="C24" s="202"/>
      <c r="F24" s="43"/>
      <c r="G24" s="43"/>
      <c r="H24" s="202"/>
    </row>
    <row r="25" spans="1:9" ht="18" customHeight="1">
      <c r="A25" s="208" t="s">
        <v>309</v>
      </c>
      <c r="B25" s="209"/>
      <c r="C25" s="203"/>
      <c r="F25" s="208" t="s">
        <v>119</v>
      </c>
      <c r="G25" s="209"/>
      <c r="H25" s="203"/>
    </row>
    <row r="26" spans="1:9" ht="16.5" customHeight="1">
      <c r="A26" s="43" t="s">
        <v>144</v>
      </c>
      <c r="B26" s="43"/>
      <c r="C26" s="303" t="s">
        <v>86</v>
      </c>
      <c r="D26" s="33">
        <v>14</v>
      </c>
      <c r="F26" s="43" t="s">
        <v>131</v>
      </c>
      <c r="G26" s="43"/>
      <c r="H26" s="303" t="s">
        <v>463</v>
      </c>
      <c r="I26" s="33">
        <v>14</v>
      </c>
    </row>
    <row r="27" spans="1:9" ht="16.5" customHeight="1">
      <c r="A27" s="43" t="s">
        <v>145</v>
      </c>
      <c r="B27" s="43"/>
      <c r="C27" s="303" t="s">
        <v>87</v>
      </c>
      <c r="D27" s="33">
        <v>15</v>
      </c>
      <c r="F27" s="43" t="s">
        <v>115</v>
      </c>
      <c r="G27" s="43"/>
      <c r="H27" s="303" t="s">
        <v>464</v>
      </c>
      <c r="I27" s="33">
        <v>15</v>
      </c>
    </row>
    <row r="28" spans="1:9" ht="16.5" customHeight="1">
      <c r="A28" s="43" t="s">
        <v>204</v>
      </c>
      <c r="B28" s="43"/>
      <c r="C28" s="303" t="s">
        <v>88</v>
      </c>
      <c r="D28" s="33">
        <v>16</v>
      </c>
      <c r="F28" s="43" t="s">
        <v>134</v>
      </c>
      <c r="G28" s="43"/>
      <c r="H28" s="303" t="s">
        <v>465</v>
      </c>
      <c r="I28" s="33">
        <v>16</v>
      </c>
    </row>
    <row r="29" spans="1:9" ht="16.5" customHeight="1">
      <c r="A29" s="43" t="s">
        <v>146</v>
      </c>
      <c r="B29" s="43"/>
      <c r="C29" s="303" t="s">
        <v>89</v>
      </c>
      <c r="D29" s="33">
        <v>17</v>
      </c>
      <c r="F29" s="43" t="s">
        <v>121</v>
      </c>
      <c r="G29" s="43"/>
      <c r="H29" s="303" t="s">
        <v>466</v>
      </c>
      <c r="I29" s="33">
        <v>17</v>
      </c>
    </row>
    <row r="30" spans="1:9" ht="16.5" customHeight="1">
      <c r="A30" s="43" t="s">
        <v>310</v>
      </c>
      <c r="B30" s="43"/>
      <c r="C30" s="303" t="s">
        <v>91</v>
      </c>
      <c r="D30" s="33">
        <v>18</v>
      </c>
      <c r="F30" s="43" t="s">
        <v>120</v>
      </c>
      <c r="G30" s="43"/>
      <c r="H30" s="303" t="s">
        <v>467</v>
      </c>
      <c r="I30" s="33">
        <v>18</v>
      </c>
    </row>
    <row r="31" spans="1:9" ht="16.5" customHeight="1">
      <c r="A31" s="43" t="s">
        <v>139</v>
      </c>
      <c r="B31" s="43"/>
      <c r="C31" s="303" t="s">
        <v>93</v>
      </c>
      <c r="D31" s="33">
        <v>19</v>
      </c>
      <c r="F31" s="43" t="s">
        <v>138</v>
      </c>
      <c r="G31" s="43"/>
      <c r="H31" s="303" t="s">
        <v>468</v>
      </c>
      <c r="I31" s="33">
        <v>19</v>
      </c>
    </row>
    <row r="32" spans="1:9" ht="16.5" customHeight="1">
      <c r="A32" s="43" t="s">
        <v>147</v>
      </c>
      <c r="B32" s="43"/>
      <c r="C32" s="303" t="s">
        <v>94</v>
      </c>
      <c r="D32" s="33">
        <v>20</v>
      </c>
      <c r="F32" s="43" t="s">
        <v>90</v>
      </c>
      <c r="G32" s="43"/>
      <c r="H32" s="303" t="s">
        <v>469</v>
      </c>
      <c r="I32" s="33">
        <v>20</v>
      </c>
    </row>
    <row r="33" spans="1:9" ht="16.5" customHeight="1">
      <c r="A33" s="43" t="s">
        <v>305</v>
      </c>
      <c r="B33" s="43"/>
      <c r="C33" s="303" t="s">
        <v>95</v>
      </c>
      <c r="D33" s="33">
        <v>21</v>
      </c>
      <c r="F33" s="43" t="s">
        <v>122</v>
      </c>
      <c r="G33" s="43"/>
      <c r="H33" s="303" t="s">
        <v>470</v>
      </c>
      <c r="I33" s="33">
        <v>21</v>
      </c>
    </row>
    <row r="34" spans="1:9" ht="16.5" customHeight="1">
      <c r="A34" s="210" t="s">
        <v>92</v>
      </c>
      <c r="B34" s="43"/>
      <c r="C34" s="303" t="s">
        <v>96</v>
      </c>
      <c r="D34" s="33">
        <v>22</v>
      </c>
      <c r="F34" s="43" t="s">
        <v>109</v>
      </c>
      <c r="G34" s="43"/>
      <c r="H34" s="303" t="s">
        <v>471</v>
      </c>
      <c r="I34" s="33">
        <v>22</v>
      </c>
    </row>
    <row r="35" spans="1:9" ht="16.5" customHeight="1">
      <c r="A35" s="43" t="s">
        <v>302</v>
      </c>
      <c r="B35" s="43"/>
      <c r="C35" s="303" t="s">
        <v>97</v>
      </c>
      <c r="D35" s="33">
        <v>23</v>
      </c>
      <c r="F35" s="43" t="s">
        <v>303</v>
      </c>
      <c r="G35" s="43"/>
      <c r="H35" s="303" t="s">
        <v>472</v>
      </c>
      <c r="I35" s="33">
        <v>23</v>
      </c>
    </row>
    <row r="36" spans="1:9" ht="16.5" customHeight="1">
      <c r="A36" s="43" t="s">
        <v>300</v>
      </c>
      <c r="B36" s="43"/>
      <c r="C36" s="303" t="s">
        <v>98</v>
      </c>
      <c r="D36" s="33">
        <v>24</v>
      </c>
      <c r="F36" s="43" t="s">
        <v>301</v>
      </c>
      <c r="G36" s="43"/>
      <c r="H36" s="303" t="s">
        <v>473</v>
      </c>
      <c r="I36" s="33">
        <v>24</v>
      </c>
    </row>
    <row r="37" spans="1:9" ht="16.5" customHeight="1">
      <c r="A37" s="43" t="s">
        <v>248</v>
      </c>
      <c r="B37" s="43"/>
      <c r="C37" s="303" t="s">
        <v>127</v>
      </c>
      <c r="D37" s="33">
        <v>25</v>
      </c>
      <c r="F37" s="43" t="s">
        <v>250</v>
      </c>
      <c r="G37" s="43"/>
      <c r="H37" s="303" t="s">
        <v>474</v>
      </c>
      <c r="I37" s="33">
        <v>25</v>
      </c>
    </row>
    <row r="38" spans="1:9" ht="33.75" customHeight="1">
      <c r="A38" s="507" t="s">
        <v>304</v>
      </c>
      <c r="B38" s="507"/>
      <c r="C38" s="303" t="s">
        <v>128</v>
      </c>
      <c r="D38" s="33">
        <v>26</v>
      </c>
      <c r="F38" s="43" t="s">
        <v>249</v>
      </c>
      <c r="G38" s="43"/>
      <c r="H38" s="303" t="s">
        <v>475</v>
      </c>
      <c r="I38" s="33">
        <v>26</v>
      </c>
    </row>
    <row r="39" spans="1:9" ht="16.5" customHeight="1">
      <c r="A39" s="43"/>
      <c r="B39" s="43"/>
      <c r="C39" s="303" t="s">
        <v>334</v>
      </c>
      <c r="D39" s="33">
        <v>27</v>
      </c>
      <c r="F39" s="43" t="s">
        <v>99</v>
      </c>
      <c r="G39" s="43"/>
      <c r="H39" s="303" t="s">
        <v>476</v>
      </c>
      <c r="I39" s="33">
        <v>27</v>
      </c>
    </row>
    <row r="40" spans="1:9" ht="16.5" customHeight="1">
      <c r="A40" s="43" t="s">
        <v>311</v>
      </c>
      <c r="B40" s="43"/>
      <c r="C40" s="303" t="s">
        <v>335</v>
      </c>
      <c r="D40" s="33">
        <v>28</v>
      </c>
      <c r="F40" s="43" t="s">
        <v>132</v>
      </c>
      <c r="G40" s="43"/>
      <c r="H40" s="303" t="s">
        <v>477</v>
      </c>
      <c r="I40" s="33">
        <v>28</v>
      </c>
    </row>
    <row r="41" spans="1:9" ht="16.5" customHeight="1">
      <c r="A41" s="43"/>
      <c r="B41" s="43"/>
      <c r="C41" s="202"/>
      <c r="F41" s="43"/>
      <c r="G41" s="43"/>
      <c r="H41" s="202"/>
    </row>
    <row r="42" spans="1:9" ht="16.5" customHeight="1">
      <c r="A42" s="43"/>
      <c r="B42" s="43"/>
      <c r="C42" s="202"/>
      <c r="F42" s="43"/>
      <c r="G42" s="43"/>
      <c r="H42" s="202"/>
    </row>
    <row r="43" spans="1:9" ht="16.5" customHeight="1">
      <c r="A43" s="43"/>
      <c r="B43" s="43"/>
      <c r="C43" s="202"/>
      <c r="F43" s="43"/>
      <c r="G43" s="43"/>
      <c r="H43" s="202"/>
    </row>
    <row r="44" spans="1:9" ht="16.5" customHeight="1">
      <c r="A44" s="43"/>
      <c r="B44" s="43"/>
      <c r="C44" s="202"/>
      <c r="F44" s="43"/>
      <c r="G44" s="43"/>
      <c r="H44" s="202"/>
    </row>
    <row r="45" spans="1:9" ht="16.5" customHeight="1">
      <c r="A45" s="43"/>
      <c r="B45" s="43"/>
      <c r="C45" s="202"/>
      <c r="F45" s="43"/>
      <c r="G45" s="43"/>
      <c r="H45" s="202"/>
    </row>
    <row r="46" spans="1:9" ht="21" customHeight="1">
      <c r="A46" s="43"/>
      <c r="C46" s="202"/>
      <c r="F46" s="43"/>
      <c r="H46" s="202"/>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tabSelected="1" zoomScale="78" zoomScaleNormal="78" workbookViewId="0">
      <selection activeCell="B1" sqref="B1"/>
    </sheetView>
  </sheetViews>
  <sheetFormatPr defaultRowHeight="14"/>
  <cols>
    <col min="1" max="1" width="3.81640625" style="454" customWidth="1"/>
    <col min="2" max="2" width="92.1796875" style="454" bestFit="1" customWidth="1"/>
    <col min="3" max="3" width="1.7265625" style="454" customWidth="1"/>
    <col min="4" max="4" width="3.81640625" style="454" customWidth="1"/>
    <col min="5" max="5" width="91.26953125" style="454" bestFit="1" customWidth="1"/>
    <col min="6" max="256" width="9.1796875" style="454"/>
    <col min="257" max="257" width="3.81640625" style="454" customWidth="1"/>
    <col min="258" max="258" width="92.1796875" style="454" bestFit="1" customWidth="1"/>
    <col min="259" max="259" width="1.7265625" style="454" customWidth="1"/>
    <col min="260" max="260" width="3.81640625" style="454" customWidth="1"/>
    <col min="261" max="261" width="91.26953125" style="454" bestFit="1" customWidth="1"/>
    <col min="262" max="512" width="9.1796875" style="454"/>
    <col min="513" max="513" width="3.81640625" style="454" customWidth="1"/>
    <col min="514" max="514" width="92.1796875" style="454" bestFit="1" customWidth="1"/>
    <col min="515" max="515" width="1.7265625" style="454" customWidth="1"/>
    <col min="516" max="516" width="3.81640625" style="454" customWidth="1"/>
    <col min="517" max="517" width="91.26953125" style="454" bestFit="1" customWidth="1"/>
    <col min="518" max="768" width="9.1796875" style="454"/>
    <col min="769" max="769" width="3.81640625" style="454" customWidth="1"/>
    <col min="770" max="770" width="92.1796875" style="454" bestFit="1" customWidth="1"/>
    <col min="771" max="771" width="1.7265625" style="454" customWidth="1"/>
    <col min="772" max="772" width="3.81640625" style="454" customWidth="1"/>
    <col min="773" max="773" width="91.26953125" style="454" bestFit="1" customWidth="1"/>
    <col min="774" max="1024" width="9.1796875" style="454"/>
    <col min="1025" max="1025" width="3.81640625" style="454" customWidth="1"/>
    <col min="1026" max="1026" width="92.1796875" style="454" bestFit="1" customWidth="1"/>
    <col min="1027" max="1027" width="1.7265625" style="454" customWidth="1"/>
    <col min="1028" max="1028" width="3.81640625" style="454" customWidth="1"/>
    <col min="1029" max="1029" width="91.26953125" style="454" bestFit="1" customWidth="1"/>
    <col min="1030" max="1280" width="9.1796875" style="454"/>
    <col min="1281" max="1281" width="3.81640625" style="454" customWidth="1"/>
    <col min="1282" max="1282" width="92.1796875" style="454" bestFit="1" customWidth="1"/>
    <col min="1283" max="1283" width="1.7265625" style="454" customWidth="1"/>
    <col min="1284" max="1284" width="3.81640625" style="454" customWidth="1"/>
    <col min="1285" max="1285" width="91.26953125" style="454" bestFit="1" customWidth="1"/>
    <col min="1286" max="1536" width="9.1796875" style="454"/>
    <col min="1537" max="1537" width="3.81640625" style="454" customWidth="1"/>
    <col min="1538" max="1538" width="92.1796875" style="454" bestFit="1" customWidth="1"/>
    <col min="1539" max="1539" width="1.7265625" style="454" customWidth="1"/>
    <col min="1540" max="1540" width="3.81640625" style="454" customWidth="1"/>
    <col min="1541" max="1541" width="91.26953125" style="454" bestFit="1" customWidth="1"/>
    <col min="1542" max="1792" width="9.1796875" style="454"/>
    <col min="1793" max="1793" width="3.81640625" style="454" customWidth="1"/>
    <col min="1794" max="1794" width="92.1796875" style="454" bestFit="1" customWidth="1"/>
    <col min="1795" max="1795" width="1.7265625" style="454" customWidth="1"/>
    <col min="1796" max="1796" width="3.81640625" style="454" customWidth="1"/>
    <col min="1797" max="1797" width="91.26953125" style="454" bestFit="1" customWidth="1"/>
    <col min="1798" max="2048" width="9.1796875" style="454"/>
    <col min="2049" max="2049" width="3.81640625" style="454" customWidth="1"/>
    <col min="2050" max="2050" width="92.1796875" style="454" bestFit="1" customWidth="1"/>
    <col min="2051" max="2051" width="1.7265625" style="454" customWidth="1"/>
    <col min="2052" max="2052" width="3.81640625" style="454" customWidth="1"/>
    <col min="2053" max="2053" width="91.26953125" style="454" bestFit="1" customWidth="1"/>
    <col min="2054" max="2304" width="9.1796875" style="454"/>
    <col min="2305" max="2305" width="3.81640625" style="454" customWidth="1"/>
    <col min="2306" max="2306" width="92.1796875" style="454" bestFit="1" customWidth="1"/>
    <col min="2307" max="2307" width="1.7265625" style="454" customWidth="1"/>
    <col min="2308" max="2308" width="3.81640625" style="454" customWidth="1"/>
    <col min="2309" max="2309" width="91.26953125" style="454" bestFit="1" customWidth="1"/>
    <col min="2310" max="2560" width="9.1796875" style="454"/>
    <col min="2561" max="2561" width="3.81640625" style="454" customWidth="1"/>
    <col min="2562" max="2562" width="92.1796875" style="454" bestFit="1" customWidth="1"/>
    <col min="2563" max="2563" width="1.7265625" style="454" customWidth="1"/>
    <col min="2564" max="2564" width="3.81640625" style="454" customWidth="1"/>
    <col min="2565" max="2565" width="91.26953125" style="454" bestFit="1" customWidth="1"/>
    <col min="2566" max="2816" width="9.1796875" style="454"/>
    <col min="2817" max="2817" width="3.81640625" style="454" customWidth="1"/>
    <col min="2818" max="2818" width="92.1796875" style="454" bestFit="1" customWidth="1"/>
    <col min="2819" max="2819" width="1.7265625" style="454" customWidth="1"/>
    <col min="2820" max="2820" width="3.81640625" style="454" customWidth="1"/>
    <col min="2821" max="2821" width="91.26953125" style="454" bestFit="1" customWidth="1"/>
    <col min="2822" max="3072" width="9.1796875" style="454"/>
    <col min="3073" max="3073" width="3.81640625" style="454" customWidth="1"/>
    <col min="3074" max="3074" width="92.1796875" style="454" bestFit="1" customWidth="1"/>
    <col min="3075" max="3075" width="1.7265625" style="454" customWidth="1"/>
    <col min="3076" max="3076" width="3.81640625" style="454" customWidth="1"/>
    <col min="3077" max="3077" width="91.26953125" style="454" bestFit="1" customWidth="1"/>
    <col min="3078" max="3328" width="9.1796875" style="454"/>
    <col min="3329" max="3329" width="3.81640625" style="454" customWidth="1"/>
    <col min="3330" max="3330" width="92.1796875" style="454" bestFit="1" customWidth="1"/>
    <col min="3331" max="3331" width="1.7265625" style="454" customWidth="1"/>
    <col min="3332" max="3332" width="3.81640625" style="454" customWidth="1"/>
    <col min="3333" max="3333" width="91.26953125" style="454" bestFit="1" customWidth="1"/>
    <col min="3334" max="3584" width="9.1796875" style="454"/>
    <col min="3585" max="3585" width="3.81640625" style="454" customWidth="1"/>
    <col min="3586" max="3586" width="92.1796875" style="454" bestFit="1" customWidth="1"/>
    <col min="3587" max="3587" width="1.7265625" style="454" customWidth="1"/>
    <col min="3588" max="3588" width="3.81640625" style="454" customWidth="1"/>
    <col min="3589" max="3589" width="91.26953125" style="454" bestFit="1" customWidth="1"/>
    <col min="3590" max="3840" width="9.1796875" style="454"/>
    <col min="3841" max="3841" width="3.81640625" style="454" customWidth="1"/>
    <col min="3842" max="3842" width="92.1796875" style="454" bestFit="1" customWidth="1"/>
    <col min="3843" max="3843" width="1.7265625" style="454" customWidth="1"/>
    <col min="3844" max="3844" width="3.81640625" style="454" customWidth="1"/>
    <col min="3845" max="3845" width="91.26953125" style="454" bestFit="1" customWidth="1"/>
    <col min="3846" max="4096" width="9.1796875" style="454"/>
    <col min="4097" max="4097" width="3.81640625" style="454" customWidth="1"/>
    <col min="4098" max="4098" width="92.1796875" style="454" bestFit="1" customWidth="1"/>
    <col min="4099" max="4099" width="1.7265625" style="454" customWidth="1"/>
    <col min="4100" max="4100" width="3.81640625" style="454" customWidth="1"/>
    <col min="4101" max="4101" width="91.26953125" style="454" bestFit="1" customWidth="1"/>
    <col min="4102" max="4352" width="9.1796875" style="454"/>
    <col min="4353" max="4353" width="3.81640625" style="454" customWidth="1"/>
    <col min="4354" max="4354" width="92.1796875" style="454" bestFit="1" customWidth="1"/>
    <col min="4355" max="4355" width="1.7265625" style="454" customWidth="1"/>
    <col min="4356" max="4356" width="3.81640625" style="454" customWidth="1"/>
    <col min="4357" max="4357" width="91.26953125" style="454" bestFit="1" customWidth="1"/>
    <col min="4358" max="4608" width="9.1796875" style="454"/>
    <col min="4609" max="4609" width="3.81640625" style="454" customWidth="1"/>
    <col min="4610" max="4610" width="92.1796875" style="454" bestFit="1" customWidth="1"/>
    <col min="4611" max="4611" width="1.7265625" style="454" customWidth="1"/>
    <col min="4612" max="4612" width="3.81640625" style="454" customWidth="1"/>
    <col min="4613" max="4613" width="91.26953125" style="454" bestFit="1" customWidth="1"/>
    <col min="4614" max="4864" width="9.1796875" style="454"/>
    <col min="4865" max="4865" width="3.81640625" style="454" customWidth="1"/>
    <col min="4866" max="4866" width="92.1796875" style="454" bestFit="1" customWidth="1"/>
    <col min="4867" max="4867" width="1.7265625" style="454" customWidth="1"/>
    <col min="4868" max="4868" width="3.81640625" style="454" customWidth="1"/>
    <col min="4869" max="4869" width="91.26953125" style="454" bestFit="1" customWidth="1"/>
    <col min="4870" max="5120" width="9.1796875" style="454"/>
    <col min="5121" max="5121" width="3.81640625" style="454" customWidth="1"/>
    <col min="5122" max="5122" width="92.1796875" style="454" bestFit="1" customWidth="1"/>
    <col min="5123" max="5123" width="1.7265625" style="454" customWidth="1"/>
    <col min="5124" max="5124" width="3.81640625" style="454" customWidth="1"/>
    <col min="5125" max="5125" width="91.26953125" style="454" bestFit="1" customWidth="1"/>
    <col min="5126" max="5376" width="9.1796875" style="454"/>
    <col min="5377" max="5377" width="3.81640625" style="454" customWidth="1"/>
    <col min="5378" max="5378" width="92.1796875" style="454" bestFit="1" customWidth="1"/>
    <col min="5379" max="5379" width="1.7265625" style="454" customWidth="1"/>
    <col min="5380" max="5380" width="3.81640625" style="454" customWidth="1"/>
    <col min="5381" max="5381" width="91.26953125" style="454" bestFit="1" customWidth="1"/>
    <col min="5382" max="5632" width="9.1796875" style="454"/>
    <col min="5633" max="5633" width="3.81640625" style="454" customWidth="1"/>
    <col min="5634" max="5634" width="92.1796875" style="454" bestFit="1" customWidth="1"/>
    <col min="5635" max="5635" width="1.7265625" style="454" customWidth="1"/>
    <col min="5636" max="5636" width="3.81640625" style="454" customWidth="1"/>
    <col min="5637" max="5637" width="91.26953125" style="454" bestFit="1" customWidth="1"/>
    <col min="5638" max="5888" width="9.1796875" style="454"/>
    <col min="5889" max="5889" width="3.81640625" style="454" customWidth="1"/>
    <col min="5890" max="5890" width="92.1796875" style="454" bestFit="1" customWidth="1"/>
    <col min="5891" max="5891" width="1.7265625" style="454" customWidth="1"/>
    <col min="5892" max="5892" width="3.81640625" style="454" customWidth="1"/>
    <col min="5893" max="5893" width="91.26953125" style="454" bestFit="1" customWidth="1"/>
    <col min="5894" max="6144" width="9.1796875" style="454"/>
    <col min="6145" max="6145" width="3.81640625" style="454" customWidth="1"/>
    <col min="6146" max="6146" width="92.1796875" style="454" bestFit="1" customWidth="1"/>
    <col min="6147" max="6147" width="1.7265625" style="454" customWidth="1"/>
    <col min="6148" max="6148" width="3.81640625" style="454" customWidth="1"/>
    <col min="6149" max="6149" width="91.26953125" style="454" bestFit="1" customWidth="1"/>
    <col min="6150" max="6400" width="9.1796875" style="454"/>
    <col min="6401" max="6401" width="3.81640625" style="454" customWidth="1"/>
    <col min="6402" max="6402" width="92.1796875" style="454" bestFit="1" customWidth="1"/>
    <col min="6403" max="6403" width="1.7265625" style="454" customWidth="1"/>
    <col min="6404" max="6404" width="3.81640625" style="454" customWidth="1"/>
    <col min="6405" max="6405" width="91.26953125" style="454" bestFit="1" customWidth="1"/>
    <col min="6406" max="6656" width="9.1796875" style="454"/>
    <col min="6657" max="6657" width="3.81640625" style="454" customWidth="1"/>
    <col min="6658" max="6658" width="92.1796875" style="454" bestFit="1" customWidth="1"/>
    <col min="6659" max="6659" width="1.7265625" style="454" customWidth="1"/>
    <col min="6660" max="6660" width="3.81640625" style="454" customWidth="1"/>
    <col min="6661" max="6661" width="91.26953125" style="454" bestFit="1" customWidth="1"/>
    <col min="6662" max="6912" width="9.1796875" style="454"/>
    <col min="6913" max="6913" width="3.81640625" style="454" customWidth="1"/>
    <col min="6914" max="6914" width="92.1796875" style="454" bestFit="1" customWidth="1"/>
    <col min="6915" max="6915" width="1.7265625" style="454" customWidth="1"/>
    <col min="6916" max="6916" width="3.81640625" style="454" customWidth="1"/>
    <col min="6917" max="6917" width="91.26953125" style="454" bestFit="1" customWidth="1"/>
    <col min="6918" max="7168" width="9.1796875" style="454"/>
    <col min="7169" max="7169" width="3.81640625" style="454" customWidth="1"/>
    <col min="7170" max="7170" width="92.1796875" style="454" bestFit="1" customWidth="1"/>
    <col min="7171" max="7171" width="1.7265625" style="454" customWidth="1"/>
    <col min="7172" max="7172" width="3.81640625" style="454" customWidth="1"/>
    <col min="7173" max="7173" width="91.26953125" style="454" bestFit="1" customWidth="1"/>
    <col min="7174" max="7424" width="9.1796875" style="454"/>
    <col min="7425" max="7425" width="3.81640625" style="454" customWidth="1"/>
    <col min="7426" max="7426" width="92.1796875" style="454" bestFit="1" customWidth="1"/>
    <col min="7427" max="7427" width="1.7265625" style="454" customWidth="1"/>
    <col min="7428" max="7428" width="3.81640625" style="454" customWidth="1"/>
    <col min="7429" max="7429" width="91.26953125" style="454" bestFit="1" customWidth="1"/>
    <col min="7430" max="7680" width="9.1796875" style="454"/>
    <col min="7681" max="7681" width="3.81640625" style="454" customWidth="1"/>
    <col min="7682" max="7682" width="92.1796875" style="454" bestFit="1" customWidth="1"/>
    <col min="7683" max="7683" width="1.7265625" style="454" customWidth="1"/>
    <col min="7684" max="7684" width="3.81640625" style="454" customWidth="1"/>
    <col min="7685" max="7685" width="91.26953125" style="454" bestFit="1" customWidth="1"/>
    <col min="7686" max="7936" width="9.1796875" style="454"/>
    <col min="7937" max="7937" width="3.81640625" style="454" customWidth="1"/>
    <col min="7938" max="7938" width="92.1796875" style="454" bestFit="1" customWidth="1"/>
    <col min="7939" max="7939" width="1.7265625" style="454" customWidth="1"/>
    <col min="7940" max="7940" width="3.81640625" style="454" customWidth="1"/>
    <col min="7941" max="7941" width="91.26953125" style="454" bestFit="1" customWidth="1"/>
    <col min="7942" max="8192" width="9.1796875" style="454"/>
    <col min="8193" max="8193" width="3.81640625" style="454" customWidth="1"/>
    <col min="8194" max="8194" width="92.1796875" style="454" bestFit="1" customWidth="1"/>
    <col min="8195" max="8195" width="1.7265625" style="454" customWidth="1"/>
    <col min="8196" max="8196" width="3.81640625" style="454" customWidth="1"/>
    <col min="8197" max="8197" width="91.26953125" style="454" bestFit="1" customWidth="1"/>
    <col min="8198" max="8448" width="9.1796875" style="454"/>
    <col min="8449" max="8449" width="3.81640625" style="454" customWidth="1"/>
    <col min="8450" max="8450" width="92.1796875" style="454" bestFit="1" customWidth="1"/>
    <col min="8451" max="8451" width="1.7265625" style="454" customWidth="1"/>
    <col min="8452" max="8452" width="3.81640625" style="454" customWidth="1"/>
    <col min="8453" max="8453" width="91.26953125" style="454" bestFit="1" customWidth="1"/>
    <col min="8454" max="8704" width="9.1796875" style="454"/>
    <col min="8705" max="8705" width="3.81640625" style="454" customWidth="1"/>
    <col min="8706" max="8706" width="92.1796875" style="454" bestFit="1" customWidth="1"/>
    <col min="8707" max="8707" width="1.7265625" style="454" customWidth="1"/>
    <col min="8708" max="8708" width="3.81640625" style="454" customWidth="1"/>
    <col min="8709" max="8709" width="91.26953125" style="454" bestFit="1" customWidth="1"/>
    <col min="8710" max="8960" width="9.1796875" style="454"/>
    <col min="8961" max="8961" width="3.81640625" style="454" customWidth="1"/>
    <col min="8962" max="8962" width="92.1796875" style="454" bestFit="1" customWidth="1"/>
    <col min="8963" max="8963" width="1.7265625" style="454" customWidth="1"/>
    <col min="8964" max="8964" width="3.81640625" style="454" customWidth="1"/>
    <col min="8965" max="8965" width="91.26953125" style="454" bestFit="1" customWidth="1"/>
    <col min="8966" max="9216" width="9.1796875" style="454"/>
    <col min="9217" max="9217" width="3.81640625" style="454" customWidth="1"/>
    <col min="9218" max="9218" width="92.1796875" style="454" bestFit="1" customWidth="1"/>
    <col min="9219" max="9219" width="1.7265625" style="454" customWidth="1"/>
    <col min="9220" max="9220" width="3.81640625" style="454" customWidth="1"/>
    <col min="9221" max="9221" width="91.26953125" style="454" bestFit="1" customWidth="1"/>
    <col min="9222" max="9472" width="9.1796875" style="454"/>
    <col min="9473" max="9473" width="3.81640625" style="454" customWidth="1"/>
    <col min="9474" max="9474" width="92.1796875" style="454" bestFit="1" customWidth="1"/>
    <col min="9475" max="9475" width="1.7265625" style="454" customWidth="1"/>
    <col min="9476" max="9476" width="3.81640625" style="454" customWidth="1"/>
    <col min="9477" max="9477" width="91.26953125" style="454" bestFit="1" customWidth="1"/>
    <col min="9478" max="9728" width="9.1796875" style="454"/>
    <col min="9729" max="9729" width="3.81640625" style="454" customWidth="1"/>
    <col min="9730" max="9730" width="92.1796875" style="454" bestFit="1" customWidth="1"/>
    <col min="9731" max="9731" width="1.7265625" style="454" customWidth="1"/>
    <col min="9732" max="9732" width="3.81640625" style="454" customWidth="1"/>
    <col min="9733" max="9733" width="91.26953125" style="454" bestFit="1" customWidth="1"/>
    <col min="9734" max="9984" width="9.1796875" style="454"/>
    <col min="9985" max="9985" width="3.81640625" style="454" customWidth="1"/>
    <col min="9986" max="9986" width="92.1796875" style="454" bestFit="1" customWidth="1"/>
    <col min="9987" max="9987" width="1.7265625" style="454" customWidth="1"/>
    <col min="9988" max="9988" width="3.81640625" style="454" customWidth="1"/>
    <col min="9989" max="9989" width="91.26953125" style="454" bestFit="1" customWidth="1"/>
    <col min="9990" max="10240" width="9.1796875" style="454"/>
    <col min="10241" max="10241" width="3.81640625" style="454" customWidth="1"/>
    <col min="10242" max="10242" width="92.1796875" style="454" bestFit="1" customWidth="1"/>
    <col min="10243" max="10243" width="1.7265625" style="454" customWidth="1"/>
    <col min="10244" max="10244" width="3.81640625" style="454" customWidth="1"/>
    <col min="10245" max="10245" width="91.26953125" style="454" bestFit="1" customWidth="1"/>
    <col min="10246" max="10496" width="9.1796875" style="454"/>
    <col min="10497" max="10497" width="3.81640625" style="454" customWidth="1"/>
    <col min="10498" max="10498" width="92.1796875" style="454" bestFit="1" customWidth="1"/>
    <col min="10499" max="10499" width="1.7265625" style="454" customWidth="1"/>
    <col min="10500" max="10500" width="3.81640625" style="454" customWidth="1"/>
    <col min="10501" max="10501" width="91.26953125" style="454" bestFit="1" customWidth="1"/>
    <col min="10502" max="10752" width="9.1796875" style="454"/>
    <col min="10753" max="10753" width="3.81640625" style="454" customWidth="1"/>
    <col min="10754" max="10754" width="92.1796875" style="454" bestFit="1" customWidth="1"/>
    <col min="10755" max="10755" width="1.7265625" style="454" customWidth="1"/>
    <col min="10756" max="10756" width="3.81640625" style="454" customWidth="1"/>
    <col min="10757" max="10757" width="91.26953125" style="454" bestFit="1" customWidth="1"/>
    <col min="10758" max="11008" width="9.1796875" style="454"/>
    <col min="11009" max="11009" width="3.81640625" style="454" customWidth="1"/>
    <col min="11010" max="11010" width="92.1796875" style="454" bestFit="1" customWidth="1"/>
    <col min="11011" max="11011" width="1.7265625" style="454" customWidth="1"/>
    <col min="11012" max="11012" width="3.81640625" style="454" customWidth="1"/>
    <col min="11013" max="11013" width="91.26953125" style="454" bestFit="1" customWidth="1"/>
    <col min="11014" max="11264" width="9.1796875" style="454"/>
    <col min="11265" max="11265" width="3.81640625" style="454" customWidth="1"/>
    <col min="11266" max="11266" width="92.1796875" style="454" bestFit="1" customWidth="1"/>
    <col min="11267" max="11267" width="1.7265625" style="454" customWidth="1"/>
    <col min="11268" max="11268" width="3.81640625" style="454" customWidth="1"/>
    <col min="11269" max="11269" width="91.26953125" style="454" bestFit="1" customWidth="1"/>
    <col min="11270" max="11520" width="9.1796875" style="454"/>
    <col min="11521" max="11521" width="3.81640625" style="454" customWidth="1"/>
    <col min="11522" max="11522" width="92.1796875" style="454" bestFit="1" customWidth="1"/>
    <col min="11523" max="11523" width="1.7265625" style="454" customWidth="1"/>
    <col min="11524" max="11524" width="3.81640625" style="454" customWidth="1"/>
    <col min="11525" max="11525" width="91.26953125" style="454" bestFit="1" customWidth="1"/>
    <col min="11526" max="11776" width="9.1796875" style="454"/>
    <col min="11777" max="11777" width="3.81640625" style="454" customWidth="1"/>
    <col min="11778" max="11778" width="92.1796875" style="454" bestFit="1" customWidth="1"/>
    <col min="11779" max="11779" width="1.7265625" style="454" customWidth="1"/>
    <col min="11780" max="11780" width="3.81640625" style="454" customWidth="1"/>
    <col min="11781" max="11781" width="91.26953125" style="454" bestFit="1" customWidth="1"/>
    <col min="11782" max="12032" width="9.1796875" style="454"/>
    <col min="12033" max="12033" width="3.81640625" style="454" customWidth="1"/>
    <col min="12034" max="12034" width="92.1796875" style="454" bestFit="1" customWidth="1"/>
    <col min="12035" max="12035" width="1.7265625" style="454" customWidth="1"/>
    <col min="12036" max="12036" width="3.81640625" style="454" customWidth="1"/>
    <col min="12037" max="12037" width="91.26953125" style="454" bestFit="1" customWidth="1"/>
    <col min="12038" max="12288" width="9.1796875" style="454"/>
    <col min="12289" max="12289" width="3.81640625" style="454" customWidth="1"/>
    <col min="12290" max="12290" width="92.1796875" style="454" bestFit="1" customWidth="1"/>
    <col min="12291" max="12291" width="1.7265625" style="454" customWidth="1"/>
    <col min="12292" max="12292" width="3.81640625" style="454" customWidth="1"/>
    <col min="12293" max="12293" width="91.26953125" style="454" bestFit="1" customWidth="1"/>
    <col min="12294" max="12544" width="9.1796875" style="454"/>
    <col min="12545" max="12545" width="3.81640625" style="454" customWidth="1"/>
    <col min="12546" max="12546" width="92.1796875" style="454" bestFit="1" customWidth="1"/>
    <col min="12547" max="12547" width="1.7265625" style="454" customWidth="1"/>
    <col min="12548" max="12548" width="3.81640625" style="454" customWidth="1"/>
    <col min="12549" max="12549" width="91.26953125" style="454" bestFit="1" customWidth="1"/>
    <col min="12550" max="12800" width="9.1796875" style="454"/>
    <col min="12801" max="12801" width="3.81640625" style="454" customWidth="1"/>
    <col min="12802" max="12802" width="92.1796875" style="454" bestFit="1" customWidth="1"/>
    <col min="12803" max="12803" width="1.7265625" style="454" customWidth="1"/>
    <col min="12804" max="12804" width="3.81640625" style="454" customWidth="1"/>
    <col min="12805" max="12805" width="91.26953125" style="454" bestFit="1" customWidth="1"/>
    <col min="12806" max="13056" width="9.1796875" style="454"/>
    <col min="13057" max="13057" width="3.81640625" style="454" customWidth="1"/>
    <col min="13058" max="13058" width="92.1796875" style="454" bestFit="1" customWidth="1"/>
    <col min="13059" max="13059" width="1.7265625" style="454" customWidth="1"/>
    <col min="13060" max="13060" width="3.81640625" style="454" customWidth="1"/>
    <col min="13061" max="13061" width="91.26953125" style="454" bestFit="1" customWidth="1"/>
    <col min="13062" max="13312" width="9.1796875" style="454"/>
    <col min="13313" max="13313" width="3.81640625" style="454" customWidth="1"/>
    <col min="13314" max="13314" width="92.1796875" style="454" bestFit="1" customWidth="1"/>
    <col min="13315" max="13315" width="1.7265625" style="454" customWidth="1"/>
    <col min="13316" max="13316" width="3.81640625" style="454" customWidth="1"/>
    <col min="13317" max="13317" width="91.26953125" style="454" bestFit="1" customWidth="1"/>
    <col min="13318" max="13568" width="9.1796875" style="454"/>
    <col min="13569" max="13569" width="3.81640625" style="454" customWidth="1"/>
    <col min="13570" max="13570" width="92.1796875" style="454" bestFit="1" customWidth="1"/>
    <col min="13571" max="13571" width="1.7265625" style="454" customWidth="1"/>
    <col min="13572" max="13572" width="3.81640625" style="454" customWidth="1"/>
    <col min="13573" max="13573" width="91.26953125" style="454" bestFit="1" customWidth="1"/>
    <col min="13574" max="13824" width="9.1796875" style="454"/>
    <col min="13825" max="13825" width="3.81640625" style="454" customWidth="1"/>
    <col min="13826" max="13826" width="92.1796875" style="454" bestFit="1" customWidth="1"/>
    <col min="13827" max="13827" width="1.7265625" style="454" customWidth="1"/>
    <col min="13828" max="13828" width="3.81640625" style="454" customWidth="1"/>
    <col min="13829" max="13829" width="91.26953125" style="454" bestFit="1" customWidth="1"/>
    <col min="13830" max="14080" width="9.1796875" style="454"/>
    <col min="14081" max="14081" width="3.81640625" style="454" customWidth="1"/>
    <col min="14082" max="14082" width="92.1796875" style="454" bestFit="1" customWidth="1"/>
    <col min="14083" max="14083" width="1.7265625" style="454" customWidth="1"/>
    <col min="14084" max="14084" width="3.81640625" style="454" customWidth="1"/>
    <col min="14085" max="14085" width="91.26953125" style="454" bestFit="1" customWidth="1"/>
    <col min="14086" max="14336" width="9.1796875" style="454"/>
    <col min="14337" max="14337" width="3.81640625" style="454" customWidth="1"/>
    <col min="14338" max="14338" width="92.1796875" style="454" bestFit="1" customWidth="1"/>
    <col min="14339" max="14339" width="1.7265625" style="454" customWidth="1"/>
    <col min="14340" max="14340" width="3.81640625" style="454" customWidth="1"/>
    <col min="14341" max="14341" width="91.26953125" style="454" bestFit="1" customWidth="1"/>
    <col min="14342" max="14592" width="9.1796875" style="454"/>
    <col min="14593" max="14593" width="3.81640625" style="454" customWidth="1"/>
    <col min="14594" max="14594" width="92.1796875" style="454" bestFit="1" customWidth="1"/>
    <col min="14595" max="14595" width="1.7265625" style="454" customWidth="1"/>
    <col min="14596" max="14596" width="3.81640625" style="454" customWidth="1"/>
    <col min="14597" max="14597" width="91.26953125" style="454" bestFit="1" customWidth="1"/>
    <col min="14598" max="14848" width="9.1796875" style="454"/>
    <col min="14849" max="14849" width="3.81640625" style="454" customWidth="1"/>
    <col min="14850" max="14850" width="92.1796875" style="454" bestFit="1" customWidth="1"/>
    <col min="14851" max="14851" width="1.7265625" style="454" customWidth="1"/>
    <col min="14852" max="14852" width="3.81640625" style="454" customWidth="1"/>
    <col min="14853" max="14853" width="91.26953125" style="454" bestFit="1" customWidth="1"/>
    <col min="14854" max="15104" width="9.1796875" style="454"/>
    <col min="15105" max="15105" width="3.81640625" style="454" customWidth="1"/>
    <col min="15106" max="15106" width="92.1796875" style="454" bestFit="1" customWidth="1"/>
    <col min="15107" max="15107" width="1.7265625" style="454" customWidth="1"/>
    <col min="15108" max="15108" width="3.81640625" style="454" customWidth="1"/>
    <col min="15109" max="15109" width="91.26953125" style="454" bestFit="1" customWidth="1"/>
    <col min="15110" max="15360" width="9.1796875" style="454"/>
    <col min="15361" max="15361" width="3.81640625" style="454" customWidth="1"/>
    <col min="15362" max="15362" width="92.1796875" style="454" bestFit="1" customWidth="1"/>
    <col min="15363" max="15363" width="1.7265625" style="454" customWidth="1"/>
    <col min="15364" max="15364" width="3.81640625" style="454" customWidth="1"/>
    <col min="15365" max="15365" width="91.26953125" style="454" bestFit="1" customWidth="1"/>
    <col min="15366" max="15616" width="9.1796875" style="454"/>
    <col min="15617" max="15617" width="3.81640625" style="454" customWidth="1"/>
    <col min="15618" max="15618" width="92.1796875" style="454" bestFit="1" customWidth="1"/>
    <col min="15619" max="15619" width="1.7265625" style="454" customWidth="1"/>
    <col min="15620" max="15620" width="3.81640625" style="454" customWidth="1"/>
    <col min="15621" max="15621" width="91.26953125" style="454" bestFit="1" customWidth="1"/>
    <col min="15622" max="15872" width="9.1796875" style="454"/>
    <col min="15873" max="15873" width="3.81640625" style="454" customWidth="1"/>
    <col min="15874" max="15874" width="92.1796875" style="454" bestFit="1" customWidth="1"/>
    <col min="15875" max="15875" width="1.7265625" style="454" customWidth="1"/>
    <col min="15876" max="15876" width="3.81640625" style="454" customWidth="1"/>
    <col min="15877" max="15877" width="91.26953125" style="454" bestFit="1" customWidth="1"/>
    <col min="15878" max="16128" width="9.1796875" style="454"/>
    <col min="16129" max="16129" width="3.81640625" style="454" customWidth="1"/>
    <col min="16130" max="16130" width="92.1796875" style="454" bestFit="1" customWidth="1"/>
    <col min="16131" max="16131" width="1.7265625" style="454" customWidth="1"/>
    <col min="16132" max="16132" width="3.81640625" style="454" customWidth="1"/>
    <col min="16133" max="16133" width="91.26953125" style="454" bestFit="1" customWidth="1"/>
    <col min="16134" max="16384" width="9.1796875" style="454"/>
  </cols>
  <sheetData>
    <row r="1" spans="1:16">
      <c r="A1" s="451"/>
      <c r="B1" s="452"/>
      <c r="C1" s="451"/>
      <c r="D1" s="451"/>
      <c r="E1" s="453"/>
      <c r="F1" s="451"/>
      <c r="G1" s="451"/>
      <c r="H1" s="451"/>
      <c r="I1" s="451"/>
      <c r="J1" s="451"/>
      <c r="K1" s="451"/>
      <c r="L1" s="451"/>
      <c r="M1" s="451"/>
      <c r="N1" s="451"/>
      <c r="O1" s="451"/>
      <c r="P1" s="451"/>
    </row>
    <row r="2" spans="1:16">
      <c r="A2" s="474" t="s">
        <v>65</v>
      </c>
      <c r="B2" s="451"/>
      <c r="C2" s="451"/>
      <c r="D2" s="474" t="s">
        <v>4</v>
      </c>
      <c r="E2" s="451"/>
      <c r="F2" s="451"/>
      <c r="G2" s="451"/>
      <c r="H2" s="451"/>
      <c r="I2" s="451"/>
      <c r="J2" s="451"/>
      <c r="K2" s="451"/>
      <c r="L2" s="451"/>
      <c r="M2" s="451"/>
      <c r="N2" s="451"/>
      <c r="O2" s="451"/>
      <c r="P2" s="451"/>
    </row>
    <row r="3" spans="1:16" ht="13.5" customHeight="1">
      <c r="A3" s="455"/>
      <c r="B3" s="451"/>
      <c r="C3" s="451"/>
      <c r="D3" s="455"/>
      <c r="E3" s="451"/>
      <c r="F3" s="451"/>
      <c r="G3" s="451"/>
      <c r="H3" s="451"/>
      <c r="I3" s="451"/>
      <c r="J3" s="451"/>
      <c r="K3" s="451"/>
      <c r="L3" s="451"/>
      <c r="M3" s="451"/>
      <c r="N3" s="451"/>
      <c r="O3" s="451"/>
      <c r="P3" s="451"/>
    </row>
    <row r="4" spans="1:16" ht="21.75" customHeight="1">
      <c r="A4" s="456" t="s">
        <v>264</v>
      </c>
      <c r="B4" s="451"/>
      <c r="C4" s="451"/>
      <c r="D4" s="454" t="s">
        <v>382</v>
      </c>
      <c r="E4" s="451"/>
      <c r="F4" s="451"/>
      <c r="G4" s="451"/>
      <c r="H4" s="451"/>
      <c r="I4" s="451"/>
      <c r="J4" s="451"/>
      <c r="K4" s="451"/>
      <c r="L4" s="451"/>
      <c r="M4" s="451"/>
      <c r="N4" s="451"/>
      <c r="O4" s="451"/>
      <c r="P4" s="451"/>
    </row>
    <row r="5" spans="1:16" ht="13.5" customHeight="1">
      <c r="A5" s="451"/>
      <c r="B5" s="457"/>
      <c r="C5" s="451"/>
      <c r="D5" s="451"/>
      <c r="E5" s="457"/>
      <c r="F5" s="451"/>
      <c r="G5" s="451"/>
      <c r="H5" s="451"/>
      <c r="I5" s="451"/>
      <c r="J5" s="451"/>
      <c r="K5" s="451"/>
      <c r="L5" s="451"/>
      <c r="M5" s="451"/>
      <c r="N5" s="451"/>
      <c r="O5" s="451"/>
      <c r="P5" s="451"/>
    </row>
    <row r="6" spans="1:16" ht="42">
      <c r="A6" s="458" t="s">
        <v>8</v>
      </c>
      <c r="B6" s="461" t="s">
        <v>432</v>
      </c>
      <c r="C6" s="459"/>
      <c r="D6" s="458" t="s">
        <v>8</v>
      </c>
      <c r="E6" s="462" t="s">
        <v>440</v>
      </c>
      <c r="F6" s="508"/>
      <c r="G6" s="508"/>
      <c r="H6" s="508"/>
      <c r="I6" s="508"/>
      <c r="J6" s="508"/>
      <c r="K6" s="508"/>
      <c r="L6" s="508"/>
      <c r="M6" s="508"/>
      <c r="N6" s="508"/>
      <c r="O6" s="508"/>
      <c r="P6" s="508"/>
    </row>
    <row r="7" spans="1:16" ht="28">
      <c r="A7" s="458" t="s">
        <v>8</v>
      </c>
      <c r="B7" s="460" t="s">
        <v>433</v>
      </c>
      <c r="C7" s="461"/>
      <c r="D7" s="458" t="s">
        <v>8</v>
      </c>
      <c r="E7" s="462" t="s">
        <v>441</v>
      </c>
      <c r="F7" s="508"/>
      <c r="G7" s="508"/>
      <c r="H7" s="508"/>
      <c r="I7" s="508"/>
      <c r="J7" s="508"/>
      <c r="K7" s="508"/>
      <c r="L7" s="508"/>
      <c r="M7" s="508"/>
      <c r="N7" s="508"/>
      <c r="O7" s="508"/>
      <c r="P7" s="508"/>
    </row>
    <row r="8" spans="1:16" ht="28">
      <c r="A8" s="458" t="s">
        <v>8</v>
      </c>
      <c r="B8" s="461" t="s">
        <v>434</v>
      </c>
      <c r="C8" s="461"/>
      <c r="D8" s="458" t="s">
        <v>8</v>
      </c>
      <c r="E8" s="461" t="s">
        <v>442</v>
      </c>
      <c r="F8" s="508"/>
      <c r="G8" s="508"/>
      <c r="H8" s="508"/>
      <c r="I8" s="508"/>
      <c r="J8" s="508"/>
      <c r="K8" s="508"/>
      <c r="L8" s="508"/>
      <c r="M8" s="508"/>
      <c r="N8" s="508"/>
      <c r="O8" s="508"/>
      <c r="P8" s="508"/>
    </row>
    <row r="9" spans="1:16" ht="28">
      <c r="A9" s="458" t="s">
        <v>8</v>
      </c>
      <c r="B9" s="461" t="s">
        <v>435</v>
      </c>
      <c r="C9" s="461"/>
      <c r="D9" s="458" t="s">
        <v>8</v>
      </c>
      <c r="E9" s="461" t="s">
        <v>443</v>
      </c>
      <c r="F9" s="508"/>
      <c r="G9" s="508"/>
      <c r="H9" s="508"/>
      <c r="I9" s="508"/>
      <c r="J9" s="508"/>
      <c r="K9" s="508"/>
      <c r="L9" s="508"/>
      <c r="M9" s="508"/>
      <c r="N9" s="508"/>
      <c r="O9" s="508"/>
      <c r="P9" s="508"/>
    </row>
    <row r="10" spans="1:16" ht="28">
      <c r="A10" s="458" t="s">
        <v>8</v>
      </c>
      <c r="B10" s="461" t="s">
        <v>436</v>
      </c>
      <c r="C10" s="461"/>
      <c r="D10" s="458" t="s">
        <v>8</v>
      </c>
      <c r="E10" s="461" t="s">
        <v>444</v>
      </c>
      <c r="F10" s="508"/>
      <c r="G10" s="508"/>
      <c r="H10" s="508"/>
      <c r="I10" s="508"/>
      <c r="J10" s="508"/>
      <c r="K10" s="508"/>
      <c r="L10" s="508"/>
      <c r="M10" s="508"/>
      <c r="N10" s="508"/>
      <c r="O10" s="508"/>
      <c r="P10" s="508"/>
    </row>
    <row r="11" spans="1:16" ht="28">
      <c r="A11" s="458" t="s">
        <v>8</v>
      </c>
      <c r="B11" s="461" t="s">
        <v>437</v>
      </c>
      <c r="C11" s="461"/>
      <c r="D11" s="458" t="s">
        <v>8</v>
      </c>
      <c r="E11" s="461" t="s">
        <v>445</v>
      </c>
      <c r="F11" s="508"/>
      <c r="G11" s="508"/>
      <c r="H11" s="508"/>
      <c r="I11" s="508"/>
      <c r="J11" s="508"/>
      <c r="K11" s="508"/>
      <c r="L11" s="508"/>
      <c r="M11" s="508"/>
      <c r="N11" s="508"/>
      <c r="O11" s="508"/>
      <c r="P11" s="508"/>
    </row>
    <row r="12" spans="1:16" ht="42">
      <c r="A12" s="458" t="s">
        <v>8</v>
      </c>
      <c r="B12" s="461" t="s">
        <v>438</v>
      </c>
      <c r="C12" s="461"/>
      <c r="D12" s="458" t="s">
        <v>8</v>
      </c>
      <c r="E12" s="461" t="s">
        <v>446</v>
      </c>
      <c r="F12" s="508"/>
      <c r="G12" s="508"/>
      <c r="H12" s="508"/>
      <c r="I12" s="508"/>
      <c r="J12" s="508"/>
      <c r="K12" s="508"/>
      <c r="L12" s="508"/>
      <c r="M12" s="508"/>
      <c r="N12" s="508"/>
      <c r="O12" s="508"/>
      <c r="P12" s="508"/>
    </row>
    <row r="13" spans="1:16" ht="42">
      <c r="A13" s="458" t="s">
        <v>8</v>
      </c>
      <c r="B13" s="461" t="s">
        <v>439</v>
      </c>
      <c r="C13" s="461"/>
      <c r="D13" s="458" t="s">
        <v>8</v>
      </c>
      <c r="E13" s="461" t="s">
        <v>447</v>
      </c>
      <c r="F13" s="508"/>
      <c r="G13" s="508"/>
      <c r="H13" s="508"/>
      <c r="I13" s="508"/>
      <c r="J13" s="508"/>
      <c r="K13" s="508"/>
      <c r="L13" s="508"/>
      <c r="M13" s="508"/>
      <c r="N13" s="508"/>
      <c r="O13" s="508"/>
      <c r="P13" s="508"/>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topLeftCell="A34" zoomScaleNormal="100" workbookViewId="0">
      <selection activeCell="G42" sqref="G42:H42"/>
    </sheetView>
  </sheetViews>
  <sheetFormatPr defaultColWidth="9.1796875" defaultRowHeight="11.5"/>
  <cols>
    <col min="1" max="1" width="37.7265625" style="63" customWidth="1"/>
    <col min="2" max="2" width="12.453125" style="63" bestFit="1" customWidth="1"/>
    <col min="3" max="3" width="13.7265625" style="63" bestFit="1" customWidth="1"/>
    <col min="4" max="4" width="14.26953125" style="63" bestFit="1" customWidth="1"/>
    <col min="5" max="5" width="9.54296875" style="63" customWidth="1"/>
    <col min="6" max="6" width="9" style="63" customWidth="1"/>
    <col min="7" max="7" width="12" style="68" bestFit="1" customWidth="1"/>
    <col min="8" max="16384" width="9.1796875" style="63"/>
  </cols>
  <sheetData>
    <row r="1" spans="1:33" s="60" customFormat="1" ht="16.5" customHeight="1">
      <c r="A1" s="516" t="s">
        <v>210</v>
      </c>
      <c r="B1" s="516"/>
      <c r="C1" s="516"/>
      <c r="D1" s="516"/>
      <c r="E1" s="516"/>
      <c r="F1" s="516"/>
      <c r="G1" s="271"/>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17" t="s">
        <v>55</v>
      </c>
      <c r="B2" s="517"/>
      <c r="C2" s="517"/>
      <c r="D2" s="517"/>
      <c r="E2" s="517"/>
      <c r="F2" s="517"/>
      <c r="G2" s="271"/>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13" t="s">
        <v>136</v>
      </c>
      <c r="B3" s="513"/>
      <c r="C3" s="513"/>
      <c r="D3" s="513"/>
      <c r="E3" s="513"/>
      <c r="F3" s="513"/>
      <c r="G3" s="271"/>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308"/>
      <c r="B6" s="309"/>
      <c r="C6" s="310"/>
      <c r="D6" s="424" t="s">
        <v>50</v>
      </c>
      <c r="E6" s="518" t="s">
        <v>12</v>
      </c>
      <c r="F6" s="519"/>
    </row>
    <row r="7" spans="1:33" ht="12" customHeight="1">
      <c r="A7" s="311" t="s">
        <v>13</v>
      </c>
      <c r="B7" s="518" t="s">
        <v>265</v>
      </c>
      <c r="C7" s="519"/>
      <c r="D7" s="424" t="s">
        <v>14</v>
      </c>
      <c r="E7" s="518" t="s">
        <v>14</v>
      </c>
      <c r="F7" s="519"/>
    </row>
    <row r="8" spans="1:33" ht="12" customHeight="1">
      <c r="A8" s="312" t="s">
        <v>16</v>
      </c>
      <c r="B8" s="514" t="s">
        <v>266</v>
      </c>
      <c r="C8" s="515"/>
      <c r="D8" s="347" t="s">
        <v>51</v>
      </c>
      <c r="E8" s="514" t="s">
        <v>18</v>
      </c>
      <c r="F8" s="515"/>
    </row>
    <row r="9" spans="1:33" ht="12" customHeight="1">
      <c r="A9" s="313"/>
      <c r="B9" s="309"/>
      <c r="C9" s="310"/>
      <c r="D9" s="347" t="s">
        <v>19</v>
      </c>
      <c r="E9" s="514" t="s">
        <v>19</v>
      </c>
      <c r="F9" s="515"/>
    </row>
    <row r="10" spans="1:33" ht="14.25" customHeight="1" thickBot="1">
      <c r="A10" s="65" t="s">
        <v>429</v>
      </c>
      <c r="B10" s="66">
        <v>2018</v>
      </c>
      <c r="C10" s="225">
        <v>2019</v>
      </c>
      <c r="D10" s="66" t="s">
        <v>388</v>
      </c>
      <c r="E10" s="66">
        <v>2018</v>
      </c>
      <c r="F10" s="225">
        <v>2019</v>
      </c>
    </row>
    <row r="11" spans="1:33" ht="14.5" thickBot="1">
      <c r="A11" s="510" t="s">
        <v>339</v>
      </c>
      <c r="B11" s="510"/>
      <c r="C11" s="510"/>
      <c r="D11" s="510"/>
      <c r="E11" s="510"/>
      <c r="F11" s="510"/>
    </row>
    <row r="12" spans="1:33" ht="13.5" customHeight="1">
      <c r="A12" s="69" t="s">
        <v>172</v>
      </c>
      <c r="B12" s="162">
        <v>1746614.0386745026</v>
      </c>
      <c r="C12" s="162">
        <v>2045978.2501702898</v>
      </c>
      <c r="D12" s="224">
        <f>(C12/B12-1)*100</f>
        <v>17.139688841787471</v>
      </c>
      <c r="E12" s="87">
        <f>B12/B15*100</f>
        <v>3.1960455712338374</v>
      </c>
      <c r="F12" s="87">
        <f>C12/C15*100</f>
        <v>3.4411226325914424</v>
      </c>
    </row>
    <row r="13" spans="1:33" ht="18" customHeight="1">
      <c r="A13" s="71" t="s">
        <v>263</v>
      </c>
      <c r="B13" s="471">
        <v>52902607.937225543</v>
      </c>
      <c r="C13" s="211">
        <v>57410730.173775166</v>
      </c>
      <c r="D13" s="224">
        <f>(C13/B13-1)*100</f>
        <v>8.5215500942769751</v>
      </c>
      <c r="E13" s="90">
        <f>B13/B15*100</f>
        <v>96.803954428766161</v>
      </c>
      <c r="F13" s="90">
        <f>C13/C15*100</f>
        <v>96.558877367408556</v>
      </c>
    </row>
    <row r="14" spans="1:33" ht="13.5" customHeight="1">
      <c r="A14" s="72" t="s">
        <v>239</v>
      </c>
      <c r="B14" s="211"/>
      <c r="C14" s="211"/>
      <c r="D14" s="224"/>
      <c r="E14" s="90"/>
      <c r="F14" s="90"/>
    </row>
    <row r="15" spans="1:33" ht="14">
      <c r="A15" s="319" t="s">
        <v>9</v>
      </c>
      <c r="B15" s="320">
        <v>54649221.975900047</v>
      </c>
      <c r="C15" s="320">
        <v>59456708.423945457</v>
      </c>
      <c r="D15" s="321">
        <f>(C15/B15-1)*100</f>
        <v>8.7969897360395741</v>
      </c>
      <c r="E15" s="322">
        <f>SUM(E12:E14)</f>
        <v>100</v>
      </c>
      <c r="F15" s="322">
        <f>SUM(F12:F14)</f>
        <v>100</v>
      </c>
      <c r="G15" s="68">
        <f>C15-B15</f>
        <v>4807486.4480454102</v>
      </c>
    </row>
    <row r="16" spans="1:33" ht="12" thickBot="1">
      <c r="A16" s="73"/>
      <c r="B16" s="74"/>
      <c r="C16" s="283"/>
      <c r="D16" s="473"/>
      <c r="E16" s="75"/>
      <c r="F16" s="75"/>
    </row>
    <row r="17" spans="1:33" ht="14.25" customHeight="1" thickBot="1">
      <c r="A17" s="510" t="s">
        <v>336</v>
      </c>
      <c r="B17" s="510"/>
      <c r="C17" s="510"/>
      <c r="D17" s="510"/>
      <c r="E17" s="510"/>
      <c r="F17" s="510"/>
    </row>
    <row r="18" spans="1:33" ht="16.5" customHeight="1">
      <c r="A18" s="69" t="s">
        <v>171</v>
      </c>
      <c r="B18" s="162">
        <v>348372.33999999997</v>
      </c>
      <c r="C18" s="162">
        <v>444007.27999999997</v>
      </c>
      <c r="D18" s="224">
        <f>(C18/B18-1)*100</f>
        <v>27.4519326075084</v>
      </c>
      <c r="E18" s="87">
        <f>B18/$B$21*100</f>
        <v>1.3876870822801681</v>
      </c>
      <c r="F18" s="87">
        <f>C18/$C$21*100</f>
        <v>1.6080563204697715</v>
      </c>
    </row>
    <row r="19" spans="1:33" ht="20.25" customHeight="1">
      <c r="A19" s="71" t="s">
        <v>263</v>
      </c>
      <c r="B19" s="211">
        <v>24756159.110100005</v>
      </c>
      <c r="C19" s="211">
        <v>27167418.659999996</v>
      </c>
      <c r="D19" s="224">
        <f>(C19/B19-1)*100</f>
        <v>9.7400389906051608</v>
      </c>
      <c r="E19" s="90">
        <f>B19/$B$21*100</f>
        <v>98.612312917719834</v>
      </c>
      <c r="F19" s="90">
        <f>C19/$C$21*100</f>
        <v>98.391943679530229</v>
      </c>
    </row>
    <row r="20" spans="1:33" ht="16.5" customHeight="1">
      <c r="A20" s="72" t="s">
        <v>239</v>
      </c>
      <c r="B20" s="211"/>
      <c r="C20" s="211"/>
      <c r="D20" s="224"/>
      <c r="E20" s="90"/>
      <c r="F20" s="90"/>
    </row>
    <row r="21" spans="1:33" ht="14">
      <c r="A21" s="319" t="s">
        <v>9</v>
      </c>
      <c r="B21" s="320">
        <v>25104531.450100005</v>
      </c>
      <c r="C21" s="320">
        <v>27611425.939999998</v>
      </c>
      <c r="D21" s="321">
        <f>(C21/B21-1)*100</f>
        <v>9.9858246503541359</v>
      </c>
      <c r="E21" s="322">
        <v>100</v>
      </c>
      <c r="F21" s="323">
        <v>100</v>
      </c>
    </row>
    <row r="22" spans="1:33" ht="14">
      <c r="A22" s="77"/>
      <c r="B22" s="78"/>
      <c r="C22" s="226"/>
      <c r="D22" s="265"/>
      <c r="E22" s="79"/>
      <c r="F22" s="79"/>
    </row>
    <row r="23" spans="1:33" s="60" customFormat="1" ht="15.75" customHeight="1">
      <c r="A23" s="516" t="s">
        <v>56</v>
      </c>
      <c r="B23" s="516"/>
      <c r="C23" s="516"/>
      <c r="D23" s="516"/>
      <c r="E23" s="516"/>
      <c r="F23" s="516"/>
      <c r="G23" s="271"/>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13" t="s">
        <v>137</v>
      </c>
      <c r="B24" s="513"/>
      <c r="C24" s="513"/>
      <c r="D24" s="513"/>
      <c r="E24" s="513"/>
      <c r="F24" s="513"/>
      <c r="G24" s="271"/>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71"/>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14"/>
      <c r="B26" s="315"/>
      <c r="C26" s="316"/>
      <c r="D26" s="425" t="s">
        <v>50</v>
      </c>
      <c r="E26" s="511" t="s">
        <v>12</v>
      </c>
      <c r="F26" s="511"/>
    </row>
    <row r="27" spans="1:33" ht="12" customHeight="1">
      <c r="A27" s="314" t="s">
        <v>13</v>
      </c>
      <c r="B27" s="511" t="s">
        <v>170</v>
      </c>
      <c r="C27" s="511"/>
      <c r="D27" s="425" t="s">
        <v>14</v>
      </c>
      <c r="E27" s="511" t="s">
        <v>14</v>
      </c>
      <c r="F27" s="511"/>
    </row>
    <row r="28" spans="1:33" ht="12" customHeight="1">
      <c r="A28" s="317" t="s">
        <v>16</v>
      </c>
      <c r="B28" s="512" t="s">
        <v>169</v>
      </c>
      <c r="C28" s="512"/>
      <c r="D28" s="426" t="s">
        <v>51</v>
      </c>
      <c r="E28" s="512" t="s">
        <v>18</v>
      </c>
      <c r="F28" s="512"/>
    </row>
    <row r="29" spans="1:33" ht="12" customHeight="1">
      <c r="A29" s="317"/>
      <c r="B29" s="315"/>
      <c r="C29" s="316"/>
      <c r="D29" s="426" t="s">
        <v>19</v>
      </c>
      <c r="E29" s="512" t="s">
        <v>19</v>
      </c>
      <c r="F29" s="512"/>
    </row>
    <row r="30" spans="1:33" ht="15" customHeight="1" thickBot="1">
      <c r="A30" s="65" t="str">
        <f>A10</f>
        <v>Janar - Korrik / January - July</v>
      </c>
      <c r="B30" s="66">
        <v>2018</v>
      </c>
      <c r="C30" s="225">
        <v>2019</v>
      </c>
      <c r="D30" s="66" t="s">
        <v>388</v>
      </c>
      <c r="E30" s="66">
        <v>2018</v>
      </c>
      <c r="F30" s="225">
        <v>2019</v>
      </c>
    </row>
    <row r="31" spans="1:33" ht="14.5" thickBot="1">
      <c r="A31" s="510" t="s">
        <v>337</v>
      </c>
      <c r="B31" s="510"/>
      <c r="C31" s="510"/>
      <c r="D31" s="510"/>
      <c r="E31" s="510"/>
      <c r="F31" s="510"/>
    </row>
    <row r="32" spans="1:33" ht="14">
      <c r="A32" s="69" t="s">
        <v>171</v>
      </c>
      <c r="B32" s="162">
        <v>6065</v>
      </c>
      <c r="C32" s="162">
        <v>7380</v>
      </c>
      <c r="D32" s="224">
        <f>(C32/B32-1)*100</f>
        <v>21.681780708985986</v>
      </c>
      <c r="E32" s="87">
        <f>B32/$B$35*100</f>
        <v>0.97920501146307592</v>
      </c>
      <c r="F32" s="87">
        <f>C32/$C$35*100</f>
        <v>1.0666851674392184</v>
      </c>
    </row>
    <row r="33" spans="1:8" ht="14">
      <c r="A33" s="71" t="s">
        <v>263</v>
      </c>
      <c r="B33" s="211">
        <v>613315</v>
      </c>
      <c r="C33" s="211">
        <v>684483</v>
      </c>
      <c r="D33" s="224">
        <f>(C33/B33-1)*100</f>
        <v>11.603825114337663</v>
      </c>
      <c r="E33" s="90">
        <f>B33/$B$35*100</f>
        <v>99.02079498853692</v>
      </c>
      <c r="F33" s="90">
        <f>C33/$C$35*100</f>
        <v>98.933314832560782</v>
      </c>
    </row>
    <row r="34" spans="1:8" ht="13.5" customHeight="1">
      <c r="A34" s="72" t="s">
        <v>239</v>
      </c>
      <c r="B34" s="91"/>
      <c r="C34" s="91"/>
      <c r="D34" s="224"/>
      <c r="E34" s="90">
        <v>0</v>
      </c>
      <c r="F34" s="90">
        <v>0</v>
      </c>
    </row>
    <row r="35" spans="1:8" ht="14">
      <c r="A35" s="319" t="s">
        <v>9</v>
      </c>
      <c r="B35" s="320">
        <v>619380</v>
      </c>
      <c r="C35" s="320">
        <v>691863</v>
      </c>
      <c r="D35" s="321">
        <f>(C35/B35-1)*100</f>
        <v>11.702508960573477</v>
      </c>
      <c r="E35" s="322">
        <f>SUM(E32:E34)</f>
        <v>100</v>
      </c>
      <c r="F35" s="323">
        <f>SUM(F32:F34)</f>
        <v>100</v>
      </c>
    </row>
    <row r="36" spans="1:8" ht="12" thickBot="1">
      <c r="A36" s="64"/>
      <c r="B36" s="84"/>
      <c r="C36" s="158"/>
      <c r="D36" s="266"/>
      <c r="E36" s="84"/>
      <c r="F36" s="84"/>
    </row>
    <row r="37" spans="1:8" ht="14.5" thickBot="1">
      <c r="A37" s="510" t="s">
        <v>338</v>
      </c>
      <c r="B37" s="510"/>
      <c r="C37" s="510"/>
      <c r="D37" s="510"/>
      <c r="E37" s="510"/>
      <c r="F37" s="510"/>
    </row>
    <row r="38" spans="1:8" ht="12.75" customHeight="1">
      <c r="A38" s="69" t="s">
        <v>172</v>
      </c>
      <c r="B38" s="162">
        <v>190</v>
      </c>
      <c r="C38" s="162">
        <v>193</v>
      </c>
      <c r="D38" s="224">
        <f>(C38/B38-1)*100</f>
        <v>1.5789473684210575</v>
      </c>
      <c r="E38" s="87">
        <f>B38/B41*100</f>
        <v>0.23782701214169483</v>
      </c>
      <c r="F38" s="87">
        <f>C38/$C$39*100</f>
        <v>0.24729956562407904</v>
      </c>
    </row>
    <row r="39" spans="1:8" ht="14">
      <c r="A39" s="71" t="s">
        <v>263</v>
      </c>
      <c r="B39" s="211">
        <v>79700</v>
      </c>
      <c r="C39" s="211">
        <v>78043</v>
      </c>
      <c r="D39" s="224">
        <f>(C39/B39-1)*100</f>
        <v>-2.0790464240903361</v>
      </c>
      <c r="E39" s="90">
        <f>B39/B41*100</f>
        <v>99.762172987858293</v>
      </c>
      <c r="F39" s="90">
        <f>C39/$C$41*100</f>
        <v>99.753310496446645</v>
      </c>
    </row>
    <row r="40" spans="1:8" ht="15.75" customHeight="1">
      <c r="A40" s="72" t="s">
        <v>239</v>
      </c>
      <c r="B40" s="211"/>
      <c r="C40" s="211"/>
      <c r="D40" s="224"/>
      <c r="E40" s="90">
        <v>0</v>
      </c>
      <c r="F40" s="90">
        <v>0</v>
      </c>
    </row>
    <row r="41" spans="1:8" ht="14">
      <c r="A41" s="319" t="s">
        <v>9</v>
      </c>
      <c r="B41" s="320">
        <v>79890</v>
      </c>
      <c r="C41" s="320">
        <v>78236</v>
      </c>
      <c r="D41" s="321">
        <f>(C41/B41-1)*100</f>
        <v>-2.0703467267492837</v>
      </c>
      <c r="E41" s="322">
        <f>SUM(E38:E40)</f>
        <v>99.999999999999986</v>
      </c>
      <c r="F41" s="323">
        <f>SUM(F38:F40)</f>
        <v>100.00061006207072</v>
      </c>
      <c r="H41" s="489"/>
    </row>
    <row r="42" spans="1:8" ht="14">
      <c r="A42" s="77"/>
      <c r="B42" s="85"/>
      <c r="C42" s="227"/>
      <c r="D42" s="267"/>
      <c r="E42" s="86"/>
      <c r="F42" s="86"/>
    </row>
    <row r="43" spans="1:8" ht="13">
      <c r="A43" s="509" t="s">
        <v>152</v>
      </c>
      <c r="B43" s="509"/>
      <c r="C43" s="509" t="s">
        <v>153</v>
      </c>
      <c r="D43" s="509"/>
      <c r="E43" s="509"/>
      <c r="F43" s="509"/>
    </row>
    <row r="46" spans="1:8">
      <c r="B46" s="63" t="s">
        <v>219</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V53"/>
  <sheetViews>
    <sheetView topLeftCell="A19" zoomScale="68" zoomScaleNormal="68" workbookViewId="0">
      <selection activeCell="J23" sqref="J23"/>
    </sheetView>
  </sheetViews>
  <sheetFormatPr defaultColWidth="9.1796875" defaultRowHeight="11.5"/>
  <cols>
    <col min="1" max="1" width="5.1796875" style="187" bestFit="1" customWidth="1"/>
    <col min="2" max="2" width="44.81640625" style="63" customWidth="1"/>
    <col min="3" max="4" width="11.26953125" style="63" bestFit="1" customWidth="1"/>
    <col min="5" max="5" width="9" style="63" bestFit="1" customWidth="1"/>
    <col min="6" max="6" width="8.26953125" style="63" customWidth="1"/>
    <col min="7" max="7" width="8.81640625" style="63" customWidth="1"/>
    <col min="8" max="8" width="13.81640625" style="68" bestFit="1" customWidth="1"/>
    <col min="9" max="16384" width="9.1796875" style="63"/>
  </cols>
  <sheetData>
    <row r="1" spans="1:22" s="60" customFormat="1" ht="15.75" customHeight="1">
      <c r="A1" s="179"/>
      <c r="B1" s="516"/>
      <c r="C1" s="516"/>
      <c r="D1" s="516"/>
      <c r="E1" s="516"/>
      <c r="F1" s="516"/>
      <c r="G1" s="516"/>
      <c r="H1" s="271"/>
      <c r="I1" s="59"/>
      <c r="J1" s="59"/>
      <c r="K1" s="59"/>
      <c r="L1" s="59"/>
      <c r="M1" s="59"/>
      <c r="N1" s="59"/>
      <c r="O1" s="59"/>
      <c r="P1" s="59"/>
      <c r="Q1" s="59"/>
      <c r="R1" s="59"/>
      <c r="S1" s="59"/>
      <c r="T1" s="59"/>
      <c r="U1" s="59"/>
      <c r="V1" s="59"/>
    </row>
    <row r="2" spans="1:22" s="60" customFormat="1" ht="15.75" customHeight="1">
      <c r="A2" s="516" t="s">
        <v>167</v>
      </c>
      <c r="B2" s="516"/>
      <c r="C2" s="516"/>
      <c r="D2" s="516"/>
      <c r="E2" s="516"/>
      <c r="F2" s="516"/>
      <c r="G2" s="516"/>
      <c r="H2" s="271"/>
      <c r="I2" s="59"/>
      <c r="J2" s="59"/>
      <c r="K2" s="59"/>
      <c r="L2" s="59"/>
      <c r="M2" s="59"/>
      <c r="N2" s="59"/>
      <c r="O2" s="59"/>
      <c r="P2" s="59"/>
      <c r="Q2" s="59"/>
      <c r="R2" s="59"/>
      <c r="S2" s="59"/>
      <c r="T2" s="59"/>
      <c r="U2" s="59"/>
      <c r="V2" s="59"/>
    </row>
    <row r="3" spans="1:22" s="60" customFormat="1" ht="15.75" customHeight="1">
      <c r="A3" s="513" t="s">
        <v>179</v>
      </c>
      <c r="B3" s="513"/>
      <c r="C3" s="513"/>
      <c r="D3" s="513"/>
      <c r="E3" s="513"/>
      <c r="F3" s="513"/>
      <c r="G3" s="513"/>
      <c r="H3" s="271"/>
      <c r="I3" s="59"/>
      <c r="J3" s="59"/>
      <c r="K3" s="59"/>
      <c r="L3" s="59"/>
      <c r="M3" s="59"/>
      <c r="N3" s="59"/>
      <c r="O3" s="59"/>
      <c r="P3" s="59"/>
      <c r="Q3" s="59"/>
      <c r="R3" s="59"/>
      <c r="S3" s="59"/>
      <c r="T3" s="59"/>
      <c r="U3" s="59"/>
      <c r="V3" s="59"/>
    </row>
    <row r="4" spans="1:22">
      <c r="A4" s="184"/>
      <c r="B4" s="64"/>
      <c r="C4" s="62"/>
      <c r="D4" s="62"/>
      <c r="E4" s="62"/>
      <c r="F4" s="62"/>
      <c r="G4" s="62"/>
    </row>
    <row r="5" spans="1:22" ht="12" customHeight="1">
      <c r="A5" s="324"/>
      <c r="B5" s="325"/>
      <c r="C5" s="309"/>
      <c r="D5" s="326"/>
      <c r="E5" s="327" t="s">
        <v>50</v>
      </c>
      <c r="F5" s="518" t="s">
        <v>12</v>
      </c>
      <c r="G5" s="511"/>
    </row>
    <row r="6" spans="1:22" ht="15.75" customHeight="1">
      <c r="A6" s="324" t="s">
        <v>47</v>
      </c>
      <c r="B6" s="314" t="s">
        <v>10</v>
      </c>
      <c r="C6" s="518" t="s">
        <v>265</v>
      </c>
      <c r="D6" s="519"/>
      <c r="E6" s="327" t="s">
        <v>14</v>
      </c>
      <c r="F6" s="518" t="s">
        <v>14</v>
      </c>
      <c r="G6" s="511"/>
    </row>
    <row r="7" spans="1:22" ht="13.5" customHeight="1">
      <c r="A7" s="328"/>
      <c r="B7" s="317" t="s">
        <v>180</v>
      </c>
      <c r="C7" s="514" t="s">
        <v>266</v>
      </c>
      <c r="D7" s="515"/>
      <c r="E7" s="318" t="s">
        <v>51</v>
      </c>
      <c r="F7" s="514" t="s">
        <v>18</v>
      </c>
      <c r="G7" s="512"/>
    </row>
    <row r="8" spans="1:22" ht="12" customHeight="1">
      <c r="A8" s="329"/>
      <c r="B8" s="317"/>
      <c r="C8" s="309"/>
      <c r="D8" s="326"/>
      <c r="E8" s="318" t="s">
        <v>19</v>
      </c>
      <c r="F8" s="514" t="s">
        <v>19</v>
      </c>
      <c r="G8" s="512"/>
    </row>
    <row r="9" spans="1:22" ht="16.5" customHeight="1" thickBot="1">
      <c r="A9" s="184"/>
      <c r="B9" s="65" t="str">
        <f>' F4'!A10</f>
        <v>Janar - Korrik / January - July</v>
      </c>
      <c r="C9" s="66">
        <v>2018</v>
      </c>
      <c r="D9" s="225">
        <v>2019</v>
      </c>
      <c r="E9" s="66" t="s">
        <v>388</v>
      </c>
      <c r="F9" s="66">
        <v>2018</v>
      </c>
      <c r="G9" s="225">
        <v>2019</v>
      </c>
    </row>
    <row r="10" spans="1:22" ht="14.5" thickBot="1">
      <c r="A10" s="510" t="s">
        <v>340</v>
      </c>
      <c r="B10" s="510"/>
      <c r="C10" s="510"/>
      <c r="D10" s="510"/>
      <c r="E10" s="510"/>
      <c r="F10" s="510"/>
      <c r="G10" s="510"/>
    </row>
    <row r="11" spans="1:22" ht="13">
      <c r="A11" s="331" t="s">
        <v>256</v>
      </c>
      <c r="B11" s="330" t="s">
        <v>318</v>
      </c>
      <c r="C11" s="332">
        <v>1746614.0386745022</v>
      </c>
      <c r="D11" s="332">
        <v>2045978.25017029</v>
      </c>
      <c r="E11" s="333">
        <f>(D11/C11-1)*100</f>
        <v>17.139688841787514</v>
      </c>
      <c r="F11" s="334">
        <f>SUM(F12:F30)</f>
        <v>100.00000000000001</v>
      </c>
      <c r="G11" s="334">
        <f>SUM(G12:G30)</f>
        <v>100</v>
      </c>
    </row>
    <row r="12" spans="1:22" ht="13">
      <c r="A12" s="249"/>
      <c r="B12" s="250" t="s">
        <v>358</v>
      </c>
      <c r="C12" s="88">
        <v>0</v>
      </c>
      <c r="D12" s="88">
        <v>0</v>
      </c>
      <c r="E12" s="88"/>
      <c r="F12" s="175">
        <f>C12/C$31*100</f>
        <v>0</v>
      </c>
      <c r="G12" s="175">
        <f>D12/D$31*100</f>
        <v>0</v>
      </c>
    </row>
    <row r="13" spans="1:22" ht="13">
      <c r="A13" s="251"/>
      <c r="B13" s="445" t="s">
        <v>319</v>
      </c>
      <c r="C13" s="88">
        <v>323542.36</v>
      </c>
      <c r="D13" s="88">
        <v>510111.87</v>
      </c>
      <c r="E13" s="89">
        <f>(D13/C13-1)*100</f>
        <v>57.664631611143591</v>
      </c>
      <c r="F13" s="175">
        <f>C13/C$31*100</f>
        <v>18.523975694454791</v>
      </c>
      <c r="G13" s="175">
        <f>D13/D$31*100</f>
        <v>24.93241900091277</v>
      </c>
    </row>
    <row r="14" spans="1:22" ht="13">
      <c r="A14" s="251"/>
      <c r="B14" s="445" t="s">
        <v>384</v>
      </c>
      <c r="C14" s="88">
        <v>1276110.4586745026</v>
      </c>
      <c r="D14" s="88">
        <v>1337422.9401702899</v>
      </c>
      <c r="E14" s="89">
        <f>(D14/C14-1)*100</f>
        <v>4.8046374887854792</v>
      </c>
      <c r="F14" s="175">
        <f t="shared" ref="F14:G24" si="0">C14/C$31*100</f>
        <v>73.061960480000337</v>
      </c>
      <c r="G14" s="175">
        <f t="shared" si="0"/>
        <v>65.36838502848083</v>
      </c>
    </row>
    <row r="15" spans="1:22" ht="13">
      <c r="A15" s="251"/>
      <c r="B15" s="445" t="s">
        <v>385</v>
      </c>
      <c r="C15" s="88">
        <v>0</v>
      </c>
      <c r="D15" s="88">
        <v>0</v>
      </c>
      <c r="E15" s="89"/>
      <c r="F15" s="175">
        <f t="shared" si="0"/>
        <v>0</v>
      </c>
      <c r="G15" s="175">
        <f t="shared" si="0"/>
        <v>0</v>
      </c>
    </row>
    <row r="16" spans="1:22" ht="13">
      <c r="A16" s="251"/>
      <c r="B16" s="445" t="s">
        <v>386</v>
      </c>
      <c r="C16" s="88">
        <v>105873.48000000001</v>
      </c>
      <c r="D16" s="88">
        <v>155161.72</v>
      </c>
      <c r="E16" s="89">
        <f>(D16/C16-1)*100</f>
        <v>46.553905661738895</v>
      </c>
      <c r="F16" s="175">
        <f t="shared" si="0"/>
        <v>6.0616414190937649</v>
      </c>
      <c r="G16" s="175">
        <f t="shared" si="0"/>
        <v>7.5837423974123697</v>
      </c>
    </row>
    <row r="17" spans="1:7" ht="13">
      <c r="A17" s="251"/>
      <c r="B17" s="445" t="s">
        <v>387</v>
      </c>
      <c r="C17" s="88">
        <v>5360.78</v>
      </c>
      <c r="D17" s="88">
        <v>0</v>
      </c>
      <c r="E17" s="89"/>
      <c r="F17" s="175">
        <f t="shared" si="0"/>
        <v>0.30692413328294738</v>
      </c>
      <c r="G17" s="175">
        <f t="shared" si="0"/>
        <v>0</v>
      </c>
    </row>
    <row r="18" spans="1:7" ht="13">
      <c r="A18" s="251"/>
      <c r="B18" s="252" t="s">
        <v>360</v>
      </c>
      <c r="C18" s="88">
        <v>0</v>
      </c>
      <c r="D18" s="88">
        <v>0</v>
      </c>
      <c r="E18" s="89"/>
      <c r="F18" s="175">
        <f t="shared" si="0"/>
        <v>0</v>
      </c>
      <c r="G18" s="175">
        <f t="shared" si="0"/>
        <v>0</v>
      </c>
    </row>
    <row r="19" spans="1:7" ht="13">
      <c r="A19" s="251"/>
      <c r="B19" s="252" t="s">
        <v>361</v>
      </c>
      <c r="C19" s="88">
        <v>31708.03</v>
      </c>
      <c r="D19" s="88">
        <v>43281.72</v>
      </c>
      <c r="E19" s="89">
        <f>(D19/C19-1)*100</f>
        <v>36.500816985476561</v>
      </c>
      <c r="F19" s="175">
        <f t="shared" si="0"/>
        <v>1.8153999279693804</v>
      </c>
      <c r="G19" s="175">
        <f t="shared" si="0"/>
        <v>2.1154535731940256</v>
      </c>
    </row>
    <row r="20" spans="1:7" ht="13">
      <c r="A20" s="251"/>
      <c r="B20" s="252" t="s">
        <v>362</v>
      </c>
      <c r="C20" s="88">
        <v>4018.93</v>
      </c>
      <c r="D20" s="88">
        <v>0</v>
      </c>
      <c r="E20" s="89"/>
      <c r="F20" s="175">
        <f>C20/C$31*100</f>
        <v>0.23009834519880237</v>
      </c>
      <c r="G20" s="175">
        <f t="shared" si="0"/>
        <v>0</v>
      </c>
    </row>
    <row r="21" spans="1:7" ht="13">
      <c r="A21" s="253"/>
      <c r="B21" s="252" t="s">
        <v>363</v>
      </c>
      <c r="C21" s="113">
        <v>0</v>
      </c>
      <c r="D21" s="88">
        <v>0</v>
      </c>
      <c r="E21" s="89"/>
      <c r="F21" s="175">
        <f t="shared" si="0"/>
        <v>0</v>
      </c>
      <c r="G21" s="175">
        <f t="shared" si="0"/>
        <v>0</v>
      </c>
    </row>
    <row r="22" spans="1:7" ht="13">
      <c r="A22" s="253"/>
      <c r="B22" s="252" t="s">
        <v>364</v>
      </c>
      <c r="C22" s="88">
        <v>0</v>
      </c>
      <c r="D22" s="88">
        <v>0</v>
      </c>
      <c r="E22" s="89"/>
      <c r="F22" s="175">
        <f t="shared" si="0"/>
        <v>0</v>
      </c>
      <c r="G22" s="175">
        <f t="shared" si="0"/>
        <v>0</v>
      </c>
    </row>
    <row r="23" spans="1:7" ht="26">
      <c r="A23" s="253"/>
      <c r="B23" s="252" t="s">
        <v>365</v>
      </c>
      <c r="C23" s="88">
        <v>0</v>
      </c>
      <c r="D23" s="88">
        <v>0</v>
      </c>
      <c r="E23" s="89"/>
      <c r="F23" s="175">
        <f t="shared" si="0"/>
        <v>0</v>
      </c>
      <c r="G23" s="175">
        <f t="shared" si="0"/>
        <v>0</v>
      </c>
    </row>
    <row r="24" spans="1:7" ht="13">
      <c r="A24" s="253"/>
      <c r="B24" s="252" t="s">
        <v>366</v>
      </c>
      <c r="C24" s="88">
        <v>0</v>
      </c>
      <c r="D24" s="88">
        <v>0</v>
      </c>
      <c r="E24" s="89"/>
      <c r="F24" s="175">
        <f t="shared" si="0"/>
        <v>0</v>
      </c>
      <c r="G24" s="175">
        <f t="shared" si="0"/>
        <v>0</v>
      </c>
    </row>
    <row r="25" spans="1:7" ht="13">
      <c r="A25" s="253"/>
      <c r="B25" s="252" t="s">
        <v>367</v>
      </c>
      <c r="C25" s="88">
        <v>0</v>
      </c>
      <c r="D25" s="88">
        <v>0</v>
      </c>
      <c r="E25" s="113"/>
      <c r="F25" s="113"/>
      <c r="G25" s="113"/>
    </row>
    <row r="26" spans="1:7" ht="13.5">
      <c r="A26" s="335" t="s">
        <v>257</v>
      </c>
      <c r="B26" s="336" t="s">
        <v>368</v>
      </c>
      <c r="C26" s="337">
        <v>0</v>
      </c>
      <c r="D26" s="338">
        <v>0</v>
      </c>
      <c r="E26" s="338"/>
      <c r="F26" s="338"/>
      <c r="G26" s="339"/>
    </row>
    <row r="27" spans="1:7" ht="13">
      <c r="A27" s="254"/>
      <c r="B27" s="252" t="s">
        <v>369</v>
      </c>
      <c r="C27" s="273">
        <v>0</v>
      </c>
      <c r="D27" s="273">
        <v>0</v>
      </c>
      <c r="E27" s="274"/>
      <c r="F27" s="274"/>
      <c r="G27" s="113"/>
    </row>
    <row r="28" spans="1:7" ht="13">
      <c r="A28" s="254"/>
      <c r="B28" s="252" t="s">
        <v>370</v>
      </c>
      <c r="C28" s="273">
        <v>0</v>
      </c>
      <c r="D28" s="273">
        <v>0</v>
      </c>
      <c r="E28" s="274"/>
      <c r="F28" s="274"/>
      <c r="G28" s="113"/>
    </row>
    <row r="29" spans="1:7" ht="40">
      <c r="A29" s="340" t="s">
        <v>258</v>
      </c>
      <c r="B29" s="336" t="s">
        <v>371</v>
      </c>
      <c r="C29" s="337">
        <v>0</v>
      </c>
      <c r="D29" s="338">
        <v>0</v>
      </c>
      <c r="E29" s="338"/>
      <c r="F29" s="338"/>
      <c r="G29" s="339"/>
    </row>
    <row r="30" spans="1:7" ht="27.5" thickBot="1">
      <c r="A30" s="255" t="s">
        <v>259</v>
      </c>
      <c r="B30" s="258" t="s">
        <v>372</v>
      </c>
      <c r="C30" s="275">
        <v>0</v>
      </c>
      <c r="D30" s="276">
        <v>0</v>
      </c>
      <c r="E30" s="277"/>
      <c r="F30" s="277"/>
      <c r="G30" s="241"/>
    </row>
    <row r="31" spans="1:7" ht="15" thickTop="1" thickBot="1">
      <c r="A31" s="341"/>
      <c r="B31" s="342" t="s">
        <v>255</v>
      </c>
      <c r="C31" s="343">
        <v>1746614.0386745022</v>
      </c>
      <c r="D31" s="343">
        <v>2045978.25017029</v>
      </c>
      <c r="E31" s="344">
        <f>(D31/C31-1)*100</f>
        <v>17.139688841787514</v>
      </c>
      <c r="F31" s="345">
        <f>SUM(F12:F30)</f>
        <v>100.00000000000001</v>
      </c>
      <c r="G31" s="345">
        <f>SUM(G12:G30)</f>
        <v>100</v>
      </c>
    </row>
    <row r="32" spans="1:7" ht="12" thickTop="1">
      <c r="A32" s="189"/>
      <c r="C32" s="68"/>
      <c r="D32" s="68"/>
    </row>
    <row r="36" spans="1:7" ht="14">
      <c r="A36" s="94"/>
      <c r="B36" s="95"/>
      <c r="C36" s="95"/>
      <c r="D36" s="95"/>
      <c r="E36" s="95"/>
      <c r="F36" s="95"/>
      <c r="G36" s="95"/>
    </row>
    <row r="37" spans="1:7" ht="14">
      <c r="A37" s="67"/>
      <c r="B37" s="96"/>
      <c r="C37" s="97"/>
      <c r="D37" s="97"/>
      <c r="E37" s="98"/>
      <c r="F37" s="97"/>
      <c r="G37" s="99"/>
    </row>
    <row r="38" spans="1:7" ht="14">
      <c r="A38" s="189"/>
      <c r="B38" s="100"/>
      <c r="C38" s="101"/>
      <c r="D38" s="101"/>
      <c r="E38" s="102"/>
      <c r="F38" s="103"/>
      <c r="G38" s="103"/>
    </row>
    <row r="39" spans="1:7" ht="14">
      <c r="A39" s="189"/>
      <c r="B39" s="100"/>
      <c r="C39" s="101"/>
      <c r="D39" s="101"/>
      <c r="E39" s="102"/>
      <c r="F39" s="103"/>
      <c r="G39" s="103"/>
    </row>
    <row r="40" spans="1:7" ht="14">
      <c r="A40" s="189"/>
      <c r="B40" s="100"/>
      <c r="C40" s="101"/>
      <c r="D40" s="101"/>
      <c r="E40" s="102"/>
      <c r="F40" s="103"/>
      <c r="G40" s="103"/>
    </row>
    <row r="41" spans="1:7" ht="14.25" customHeight="1">
      <c r="A41" s="189"/>
      <c r="B41" s="104"/>
      <c r="C41" s="105"/>
      <c r="D41" s="105"/>
      <c r="E41" s="102"/>
      <c r="F41" s="103"/>
      <c r="G41" s="103"/>
    </row>
    <row r="42" spans="1:7" ht="14">
      <c r="A42" s="189"/>
      <c r="B42" s="100"/>
      <c r="C42" s="105"/>
      <c r="D42" s="105"/>
      <c r="E42" s="102"/>
      <c r="F42" s="103"/>
      <c r="G42" s="103"/>
    </row>
    <row r="43" spans="1:7" ht="14">
      <c r="A43" s="189"/>
      <c r="B43" s="100"/>
      <c r="C43" s="105"/>
      <c r="D43" s="105"/>
      <c r="E43" s="102"/>
      <c r="F43" s="103"/>
      <c r="G43" s="103"/>
    </row>
    <row r="44" spans="1:7" ht="14">
      <c r="A44" s="189"/>
      <c r="B44" s="100"/>
      <c r="C44" s="105"/>
      <c r="D44" s="105"/>
      <c r="E44" s="102"/>
      <c r="F44" s="103"/>
      <c r="G44" s="103"/>
    </row>
    <row r="45" spans="1:7" ht="14">
      <c r="A45" s="189"/>
      <c r="B45" s="100"/>
      <c r="C45" s="105"/>
      <c r="D45" s="105"/>
      <c r="E45" s="102"/>
      <c r="F45" s="103"/>
      <c r="G45" s="103"/>
    </row>
    <row r="46" spans="1:7" ht="14">
      <c r="A46" s="189"/>
      <c r="B46" s="100"/>
      <c r="C46" s="105"/>
      <c r="D46" s="105"/>
      <c r="E46" s="102"/>
      <c r="F46" s="103"/>
      <c r="G46" s="103"/>
    </row>
    <row r="47" spans="1:7" ht="14">
      <c r="A47" s="189"/>
      <c r="B47" s="100"/>
      <c r="C47" s="105"/>
      <c r="D47" s="105"/>
      <c r="E47" s="102"/>
      <c r="F47" s="103"/>
      <c r="G47" s="103"/>
    </row>
    <row r="48" spans="1:7" ht="14">
      <c r="A48" s="189"/>
      <c r="B48" s="106"/>
      <c r="C48" s="105"/>
      <c r="D48" s="105"/>
      <c r="E48" s="102"/>
      <c r="F48" s="103"/>
      <c r="G48" s="103"/>
    </row>
    <row r="49" spans="1:7" ht="14">
      <c r="A49" s="189"/>
      <c r="B49" s="100"/>
      <c r="C49" s="105"/>
      <c r="D49" s="105"/>
      <c r="E49" s="102"/>
      <c r="F49" s="103"/>
      <c r="G49" s="103"/>
    </row>
    <row r="50" spans="1:7" ht="14">
      <c r="A50" s="189"/>
      <c r="B50" s="104"/>
      <c r="C50" s="105"/>
      <c r="D50" s="105"/>
      <c r="E50" s="102"/>
      <c r="F50" s="103"/>
      <c r="G50" s="103"/>
    </row>
    <row r="51" spans="1:7" ht="14">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G32"/>
  <sheetViews>
    <sheetView topLeftCell="A13" zoomScale="88" zoomScaleNormal="88" workbookViewId="0">
      <selection activeCell="D11" sqref="D11"/>
    </sheetView>
  </sheetViews>
  <sheetFormatPr defaultColWidth="9.1796875" defaultRowHeight="12.5"/>
  <cols>
    <col min="1" max="1" width="5.1796875" style="188" bestFit="1" customWidth="1"/>
    <col min="2" max="2" width="44.81640625" style="111" customWidth="1"/>
    <col min="3" max="4" width="9.54296875" style="111" bestFit="1" customWidth="1"/>
    <col min="5" max="5" width="9" style="111" bestFit="1" customWidth="1"/>
    <col min="6" max="7" width="8.453125" style="111" bestFit="1" customWidth="1"/>
    <col min="8" max="16384" width="9.1796875" style="111"/>
  </cols>
  <sheetData>
    <row r="2" spans="1:7" ht="15.75" customHeight="1">
      <c r="A2" s="516" t="s">
        <v>181</v>
      </c>
      <c r="B2" s="516"/>
      <c r="C2" s="516"/>
      <c r="D2" s="516"/>
      <c r="E2" s="516"/>
      <c r="F2" s="516"/>
      <c r="G2" s="516"/>
    </row>
    <row r="3" spans="1:7" ht="15.5">
      <c r="A3" s="513" t="s">
        <v>182</v>
      </c>
      <c r="B3" s="513"/>
      <c r="C3" s="513"/>
      <c r="D3" s="513"/>
      <c r="E3" s="513"/>
      <c r="F3" s="513"/>
      <c r="G3" s="513"/>
    </row>
    <row r="5" spans="1:7" ht="14">
      <c r="A5" s="324"/>
      <c r="B5" s="325"/>
      <c r="C5" s="520" t="s">
        <v>150</v>
      </c>
      <c r="D5" s="521"/>
      <c r="E5" s="327" t="s">
        <v>50</v>
      </c>
      <c r="F5" s="518" t="s">
        <v>12</v>
      </c>
      <c r="G5" s="511"/>
    </row>
    <row r="6" spans="1:7" ht="14.25" customHeight="1">
      <c r="A6" s="324" t="s">
        <v>47</v>
      </c>
      <c r="B6" s="314" t="s">
        <v>10</v>
      </c>
      <c r="C6" s="518" t="s">
        <v>265</v>
      </c>
      <c r="D6" s="519"/>
      <c r="E6" s="327" t="s">
        <v>14</v>
      </c>
      <c r="F6" s="518" t="s">
        <v>14</v>
      </c>
      <c r="G6" s="511"/>
    </row>
    <row r="7" spans="1:7" ht="14">
      <c r="A7" s="328"/>
      <c r="B7" s="317" t="s">
        <v>180</v>
      </c>
      <c r="C7" s="514" t="s">
        <v>266</v>
      </c>
      <c r="D7" s="515"/>
      <c r="E7" s="318" t="s">
        <v>51</v>
      </c>
      <c r="F7" s="514" t="s">
        <v>18</v>
      </c>
      <c r="G7" s="512"/>
    </row>
    <row r="8" spans="1:7" ht="14">
      <c r="A8" s="329"/>
      <c r="B8" s="317"/>
      <c r="C8" s="309"/>
      <c r="D8" s="326"/>
      <c r="E8" s="318" t="s">
        <v>19</v>
      </c>
      <c r="F8" s="514" t="s">
        <v>19</v>
      </c>
      <c r="G8" s="512"/>
    </row>
    <row r="9" spans="1:7" ht="16.5" customHeight="1" thickBot="1">
      <c r="A9" s="184"/>
      <c r="B9" s="65" t="str">
        <f>' F4'!A10</f>
        <v>Janar - Korrik / January - July</v>
      </c>
      <c r="C9" s="66">
        <v>2018</v>
      </c>
      <c r="D9" s="225">
        <v>2019</v>
      </c>
      <c r="E9" s="66" t="s">
        <v>388</v>
      </c>
      <c r="F9" s="66">
        <v>2018</v>
      </c>
      <c r="G9" s="225">
        <v>2019</v>
      </c>
    </row>
    <row r="10" spans="1:7" ht="14.5" thickBot="1">
      <c r="A10" s="510" t="s">
        <v>341</v>
      </c>
      <c r="B10" s="510"/>
      <c r="C10" s="510"/>
      <c r="D10" s="510"/>
      <c r="E10" s="510"/>
      <c r="F10" s="510"/>
      <c r="G10" s="510"/>
    </row>
    <row r="11" spans="1:7" ht="13">
      <c r="A11" s="331" t="s">
        <v>256</v>
      </c>
      <c r="B11" s="330" t="s">
        <v>318</v>
      </c>
      <c r="C11" s="332">
        <v>348372.33999999997</v>
      </c>
      <c r="D11" s="332">
        <v>444007.27999999997</v>
      </c>
      <c r="E11" s="333">
        <f>(D11/C11-1)*100</f>
        <v>27.4519326075084</v>
      </c>
      <c r="F11" s="334">
        <f>SUM(F12:F30)</f>
        <v>100</v>
      </c>
      <c r="G11" s="334">
        <f>SUM(G12:G30)</f>
        <v>100.00000000000001</v>
      </c>
    </row>
    <row r="12" spans="1:7" ht="13">
      <c r="A12" s="249"/>
      <c r="B12" s="250" t="s">
        <v>358</v>
      </c>
      <c r="C12" s="88">
        <v>0</v>
      </c>
      <c r="D12" s="88">
        <v>0</v>
      </c>
      <c r="E12" s="88"/>
      <c r="F12" s="175">
        <f>C12/C$31*100</f>
        <v>0</v>
      </c>
      <c r="G12" s="175">
        <f>D12/D$31*100</f>
        <v>0</v>
      </c>
    </row>
    <row r="13" spans="1:7" ht="13">
      <c r="A13" s="251"/>
      <c r="B13" s="445" t="s">
        <v>319</v>
      </c>
      <c r="C13" s="88">
        <v>50100</v>
      </c>
      <c r="D13" s="88">
        <v>74879.23</v>
      </c>
      <c r="E13" s="89">
        <f>(D13/C13-1)*100</f>
        <v>49.459540918163668</v>
      </c>
      <c r="F13" s="175">
        <f>C13/C$31*100</f>
        <v>14.381164704407933</v>
      </c>
      <c r="G13" s="175">
        <f>D13/D$31*100</f>
        <v>16.864414925809324</v>
      </c>
    </row>
    <row r="14" spans="1:7" ht="13">
      <c r="A14" s="251"/>
      <c r="B14" s="445" t="s">
        <v>384</v>
      </c>
      <c r="C14" s="88">
        <v>273033.53999999998</v>
      </c>
      <c r="D14" s="88">
        <v>359601.85</v>
      </c>
      <c r="E14" s="89">
        <f>(D14/C14-1)*100</f>
        <v>31.706108341121752</v>
      </c>
      <c r="F14" s="175">
        <f t="shared" ref="F14:G24" si="0">C14/C$31*100</f>
        <v>78.374058055240553</v>
      </c>
      <c r="G14" s="175">
        <f t="shared" si="0"/>
        <v>80.990079712206523</v>
      </c>
    </row>
    <row r="15" spans="1:7" ht="13">
      <c r="A15" s="251"/>
      <c r="B15" s="445" t="s">
        <v>385</v>
      </c>
      <c r="C15" s="88">
        <v>0</v>
      </c>
      <c r="D15" s="88">
        <v>0</v>
      </c>
      <c r="E15" s="89"/>
      <c r="F15" s="175">
        <f t="shared" si="0"/>
        <v>0</v>
      </c>
      <c r="G15" s="175">
        <f t="shared" si="0"/>
        <v>0</v>
      </c>
    </row>
    <row r="16" spans="1:7" ht="13">
      <c r="A16" s="251"/>
      <c r="B16" s="445" t="s">
        <v>386</v>
      </c>
      <c r="C16" s="88">
        <v>15050.8</v>
      </c>
      <c r="D16" s="88">
        <v>3642.2000000000003</v>
      </c>
      <c r="E16" s="89">
        <f>(D16/C16-1)*100</f>
        <v>-75.800621893852821</v>
      </c>
      <c r="F16" s="175">
        <f t="shared" si="0"/>
        <v>4.3203200345928732</v>
      </c>
      <c r="G16" s="175">
        <f t="shared" si="0"/>
        <v>0.82030186532076699</v>
      </c>
    </row>
    <row r="17" spans="1:7" ht="13">
      <c r="A17" s="251"/>
      <c r="B17" s="445" t="s">
        <v>387</v>
      </c>
      <c r="C17" s="88">
        <v>0</v>
      </c>
      <c r="D17" s="88">
        <v>0</v>
      </c>
      <c r="E17" s="89"/>
      <c r="F17" s="175">
        <f t="shared" si="0"/>
        <v>0</v>
      </c>
      <c r="G17" s="175">
        <f t="shared" si="0"/>
        <v>0</v>
      </c>
    </row>
    <row r="18" spans="1:7" ht="13">
      <c r="A18" s="251"/>
      <c r="B18" s="252" t="s">
        <v>360</v>
      </c>
      <c r="C18" s="88">
        <v>0</v>
      </c>
      <c r="D18" s="88">
        <v>0</v>
      </c>
      <c r="E18" s="89"/>
      <c r="F18" s="175">
        <f t="shared" si="0"/>
        <v>0</v>
      </c>
      <c r="G18" s="175">
        <f t="shared" si="0"/>
        <v>0</v>
      </c>
    </row>
    <row r="19" spans="1:7" ht="13">
      <c r="A19" s="251"/>
      <c r="B19" s="252" t="s">
        <v>361</v>
      </c>
      <c r="C19" s="88">
        <v>10188</v>
      </c>
      <c r="D19" s="88">
        <v>5884</v>
      </c>
      <c r="E19" s="89">
        <f>(D19/C19-1)*100</f>
        <v>-42.245779348252846</v>
      </c>
      <c r="F19" s="175">
        <f t="shared" si="0"/>
        <v>2.9244572057586438</v>
      </c>
      <c r="G19" s="175">
        <f t="shared" si="0"/>
        <v>1.3252034966633881</v>
      </c>
    </row>
    <row r="20" spans="1:7" ht="13">
      <c r="A20" s="251"/>
      <c r="B20" s="252" t="s">
        <v>362</v>
      </c>
      <c r="C20" s="88">
        <v>0</v>
      </c>
      <c r="D20" s="88">
        <v>0</v>
      </c>
      <c r="E20" s="89"/>
      <c r="F20" s="175">
        <f t="shared" si="0"/>
        <v>0</v>
      </c>
      <c r="G20" s="175">
        <f t="shared" si="0"/>
        <v>0</v>
      </c>
    </row>
    <row r="21" spans="1:7" ht="13">
      <c r="A21" s="253"/>
      <c r="B21" s="252" t="s">
        <v>363</v>
      </c>
      <c r="C21" s="113">
        <v>0</v>
      </c>
      <c r="D21" s="88">
        <v>0</v>
      </c>
      <c r="E21" s="89"/>
      <c r="F21" s="175">
        <f t="shared" si="0"/>
        <v>0</v>
      </c>
      <c r="G21" s="175">
        <f t="shared" si="0"/>
        <v>0</v>
      </c>
    </row>
    <row r="22" spans="1:7" ht="13">
      <c r="A22" s="253"/>
      <c r="B22" s="252" t="s">
        <v>364</v>
      </c>
      <c r="C22" s="88">
        <v>0</v>
      </c>
      <c r="D22" s="88">
        <v>0</v>
      </c>
      <c r="E22" s="89"/>
      <c r="F22" s="175">
        <f t="shared" si="0"/>
        <v>0</v>
      </c>
      <c r="G22" s="175">
        <f t="shared" si="0"/>
        <v>0</v>
      </c>
    </row>
    <row r="23" spans="1:7" ht="26">
      <c r="A23" s="253"/>
      <c r="B23" s="252" t="s">
        <v>365</v>
      </c>
      <c r="C23" s="88">
        <v>0</v>
      </c>
      <c r="D23" s="88">
        <v>0</v>
      </c>
      <c r="E23" s="89"/>
      <c r="F23" s="175">
        <f t="shared" si="0"/>
        <v>0</v>
      </c>
      <c r="G23" s="175">
        <f t="shared" si="0"/>
        <v>0</v>
      </c>
    </row>
    <row r="24" spans="1:7" ht="13">
      <c r="A24" s="253"/>
      <c r="B24" s="252" t="s">
        <v>366</v>
      </c>
      <c r="C24" s="88">
        <v>0</v>
      </c>
      <c r="D24" s="88">
        <v>0</v>
      </c>
      <c r="E24" s="89"/>
      <c r="F24" s="175">
        <f t="shared" si="0"/>
        <v>0</v>
      </c>
      <c r="G24" s="175">
        <f t="shared" si="0"/>
        <v>0</v>
      </c>
    </row>
    <row r="25" spans="1:7" ht="13">
      <c r="A25" s="253"/>
      <c r="B25" s="252" t="s">
        <v>367</v>
      </c>
      <c r="C25" s="88">
        <v>0</v>
      </c>
      <c r="D25" s="88">
        <v>0</v>
      </c>
      <c r="E25" s="113"/>
      <c r="F25" s="113"/>
      <c r="G25" s="113"/>
    </row>
    <row r="26" spans="1:7" ht="13.5">
      <c r="A26" s="335" t="s">
        <v>257</v>
      </c>
      <c r="B26" s="336" t="s">
        <v>368</v>
      </c>
      <c r="C26" s="337">
        <v>0</v>
      </c>
      <c r="D26" s="338">
        <v>0</v>
      </c>
      <c r="E26" s="338"/>
      <c r="F26" s="338"/>
      <c r="G26" s="339"/>
    </row>
    <row r="27" spans="1:7" ht="13">
      <c r="A27" s="254"/>
      <c r="B27" s="252" t="s">
        <v>369</v>
      </c>
      <c r="C27" s="273">
        <v>0</v>
      </c>
      <c r="D27" s="273">
        <v>0</v>
      </c>
      <c r="E27" s="274"/>
      <c r="F27" s="274"/>
      <c r="G27" s="113"/>
    </row>
    <row r="28" spans="1:7" ht="13">
      <c r="A28" s="254"/>
      <c r="B28" s="252" t="s">
        <v>370</v>
      </c>
      <c r="C28" s="273">
        <v>0</v>
      </c>
      <c r="D28" s="273">
        <v>0</v>
      </c>
      <c r="E28" s="274"/>
      <c r="F28" s="274"/>
      <c r="G28" s="113"/>
    </row>
    <row r="29" spans="1:7" ht="40">
      <c r="A29" s="340" t="s">
        <v>258</v>
      </c>
      <c r="B29" s="336" t="s">
        <v>371</v>
      </c>
      <c r="C29" s="337">
        <v>0</v>
      </c>
      <c r="D29" s="338">
        <v>0</v>
      </c>
      <c r="E29" s="338"/>
      <c r="F29" s="338"/>
      <c r="G29" s="339"/>
    </row>
    <row r="30" spans="1:7" ht="27.5" thickBot="1">
      <c r="A30" s="255" t="s">
        <v>259</v>
      </c>
      <c r="B30" s="258" t="s">
        <v>372</v>
      </c>
      <c r="C30" s="275">
        <v>0</v>
      </c>
      <c r="D30" s="276">
        <v>0</v>
      </c>
      <c r="E30" s="277"/>
      <c r="F30" s="277"/>
      <c r="G30" s="241"/>
    </row>
    <row r="31" spans="1:7" ht="15" thickTop="1" thickBot="1">
      <c r="A31" s="341"/>
      <c r="B31" s="342" t="s">
        <v>255</v>
      </c>
      <c r="C31" s="346">
        <v>348372.33999999997</v>
      </c>
      <c r="D31" s="343">
        <v>444007.27999999997</v>
      </c>
      <c r="E31" s="344">
        <f>(D31/C31-1)*100</f>
        <v>27.4519326075084</v>
      </c>
      <c r="F31" s="345">
        <f>SUM(F12:F30)</f>
        <v>100</v>
      </c>
      <c r="G31" s="345">
        <f>SUM(G12:G30)</f>
        <v>100.00000000000001</v>
      </c>
    </row>
    <row r="32" spans="1:7"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U56"/>
  <sheetViews>
    <sheetView topLeftCell="A40" zoomScaleNormal="100" workbookViewId="0">
      <selection activeCell="D58" sqref="D58"/>
    </sheetView>
  </sheetViews>
  <sheetFormatPr defaultColWidth="9.1796875" defaultRowHeight="11.5"/>
  <cols>
    <col min="1" max="1" width="5.54296875" style="187" bestFit="1" customWidth="1"/>
    <col min="2" max="2" width="49.54296875" style="63" bestFit="1" customWidth="1"/>
    <col min="3" max="4" width="8.453125" style="63" bestFit="1" customWidth="1"/>
    <col min="5" max="5" width="10.1796875" style="76" bestFit="1" customWidth="1"/>
    <col min="6" max="7" width="8.453125" style="63" bestFit="1" customWidth="1"/>
    <col min="8" max="16384" width="9.1796875" style="63"/>
  </cols>
  <sheetData>
    <row r="2" spans="1:47" s="116" customFormat="1" ht="19.5" customHeight="1">
      <c r="A2" s="516" t="s">
        <v>57</v>
      </c>
      <c r="B2" s="516"/>
      <c r="C2" s="516"/>
      <c r="D2" s="516"/>
      <c r="E2" s="516"/>
      <c r="F2" s="516"/>
      <c r="G2" s="516"/>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13" t="s">
        <v>58</v>
      </c>
      <c r="B3" s="513"/>
      <c r="C3" s="513"/>
      <c r="D3" s="513"/>
      <c r="E3" s="513"/>
      <c r="F3" s="513"/>
      <c r="G3" s="513"/>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24"/>
      <c r="B5" s="325"/>
      <c r="C5" s="315"/>
      <c r="D5" s="347"/>
      <c r="E5" s="348" t="s">
        <v>50</v>
      </c>
      <c r="F5" s="522" t="s">
        <v>12</v>
      </c>
      <c r="G5" s="523"/>
    </row>
    <row r="6" spans="1:47" ht="12" customHeight="1">
      <c r="A6" s="324" t="s">
        <v>49</v>
      </c>
      <c r="B6" s="314" t="s">
        <v>10</v>
      </c>
      <c r="C6" s="522" t="s">
        <v>45</v>
      </c>
      <c r="D6" s="523"/>
      <c r="E6" s="348" t="s">
        <v>14</v>
      </c>
      <c r="F6" s="522" t="s">
        <v>14</v>
      </c>
      <c r="G6" s="523"/>
    </row>
    <row r="7" spans="1:47" ht="12" customHeight="1">
      <c r="A7" s="328"/>
      <c r="B7" s="317" t="s">
        <v>180</v>
      </c>
      <c r="C7" s="524" t="s">
        <v>46</v>
      </c>
      <c r="D7" s="525"/>
      <c r="E7" s="349" t="s">
        <v>51</v>
      </c>
      <c r="F7" s="524" t="s">
        <v>18</v>
      </c>
      <c r="G7" s="525"/>
    </row>
    <row r="8" spans="1:47" ht="12" customHeight="1">
      <c r="A8" s="329"/>
      <c r="B8" s="317"/>
      <c r="C8" s="315"/>
      <c r="D8" s="347"/>
      <c r="E8" s="349" t="s">
        <v>19</v>
      </c>
      <c r="F8" s="514" t="s">
        <v>19</v>
      </c>
      <c r="G8" s="512"/>
    </row>
    <row r="9" spans="1:47" ht="16.5" customHeight="1" thickBot="1">
      <c r="A9" s="184"/>
      <c r="B9" s="65" t="str">
        <f>' F4'!A10</f>
        <v>Janar - Korrik / January - July</v>
      </c>
      <c r="C9" s="66">
        <v>2018</v>
      </c>
      <c r="D9" s="225">
        <v>2019</v>
      </c>
      <c r="E9" s="66" t="s">
        <v>388</v>
      </c>
      <c r="F9" s="66">
        <v>2018</v>
      </c>
      <c r="G9" s="225">
        <v>2019</v>
      </c>
    </row>
    <row r="10" spans="1:47" ht="14.5" thickBot="1">
      <c r="A10" s="510" t="s">
        <v>342</v>
      </c>
      <c r="B10" s="510"/>
      <c r="C10" s="510"/>
      <c r="D10" s="510"/>
      <c r="E10" s="510"/>
      <c r="F10" s="510"/>
      <c r="G10" s="510"/>
    </row>
    <row r="11" spans="1:47" ht="13">
      <c r="A11" s="331" t="s">
        <v>256</v>
      </c>
      <c r="B11" s="330" t="s">
        <v>318</v>
      </c>
      <c r="C11" s="332">
        <v>6065</v>
      </c>
      <c r="D11" s="332">
        <v>7380</v>
      </c>
      <c r="E11" s="333">
        <f>(D11/C11-1)*100</f>
        <v>21.681780708985986</v>
      </c>
      <c r="F11" s="334">
        <f>SUM(F12:F30)</f>
        <v>100.00000000000001</v>
      </c>
      <c r="G11" s="334">
        <f>SUM(G12:G30)</f>
        <v>99.999999999999986</v>
      </c>
    </row>
    <row r="12" spans="1:47" ht="13">
      <c r="A12" s="249"/>
      <c r="B12" s="250" t="s">
        <v>358</v>
      </c>
      <c r="C12" s="88">
        <v>0</v>
      </c>
      <c r="D12" s="88">
        <v>0</v>
      </c>
      <c r="E12" s="88"/>
      <c r="F12" s="175">
        <f>C12/C$31*100</f>
        <v>0</v>
      </c>
      <c r="G12" s="175">
        <f>D12/D$31*100</f>
        <v>0</v>
      </c>
    </row>
    <row r="13" spans="1:47" ht="13">
      <c r="A13" s="251"/>
      <c r="B13" s="445" t="s">
        <v>319</v>
      </c>
      <c r="C13" s="427">
        <v>2777</v>
      </c>
      <c r="D13" s="427">
        <v>3379</v>
      </c>
      <c r="E13" s="428">
        <f>(D13/C13-1)*100</f>
        <v>21.678069859560665</v>
      </c>
      <c r="F13" s="429">
        <f>C13/C$31*100</f>
        <v>45.787304204451772</v>
      </c>
      <c r="G13" s="429">
        <f>D13/D$31*100</f>
        <v>45.785907859078591</v>
      </c>
    </row>
    <row r="14" spans="1:47" ht="13">
      <c r="A14" s="251"/>
      <c r="B14" s="445" t="s">
        <v>384</v>
      </c>
      <c r="C14" s="88">
        <v>946</v>
      </c>
      <c r="D14" s="88">
        <v>742</v>
      </c>
      <c r="E14" s="89">
        <f>(D14/C14-1)*100</f>
        <v>-21.56448202959831</v>
      </c>
      <c r="F14" s="175">
        <f t="shared" ref="F14:G24" si="0">C14/C$31*100</f>
        <v>15.597691673536687</v>
      </c>
      <c r="G14" s="175">
        <f t="shared" si="0"/>
        <v>10.05420054200542</v>
      </c>
    </row>
    <row r="15" spans="1:47" ht="13">
      <c r="A15" s="251"/>
      <c r="B15" s="445" t="s">
        <v>385</v>
      </c>
      <c r="C15" s="88">
        <v>0</v>
      </c>
      <c r="D15" s="88">
        <v>0</v>
      </c>
      <c r="E15" s="428"/>
      <c r="F15" s="175">
        <f t="shared" si="0"/>
        <v>0</v>
      </c>
      <c r="G15" s="175">
        <f t="shared" si="0"/>
        <v>0</v>
      </c>
    </row>
    <row r="16" spans="1:47" ht="13">
      <c r="A16" s="251"/>
      <c r="B16" s="445" t="s">
        <v>386</v>
      </c>
      <c r="C16" s="427">
        <v>2294</v>
      </c>
      <c r="D16" s="427">
        <v>3202</v>
      </c>
      <c r="E16" s="89">
        <f>(D16/C16-1)*100</f>
        <v>39.581517000871848</v>
      </c>
      <c r="F16" s="429">
        <f t="shared" si="0"/>
        <v>37.823577906018137</v>
      </c>
      <c r="G16" s="429">
        <f t="shared" si="0"/>
        <v>43.387533875338754</v>
      </c>
    </row>
    <row r="17" spans="1:7" ht="13">
      <c r="A17" s="251"/>
      <c r="B17" s="252" t="s">
        <v>359</v>
      </c>
      <c r="C17" s="88">
        <v>0</v>
      </c>
      <c r="D17" s="88">
        <v>0</v>
      </c>
      <c r="E17" s="428"/>
      <c r="F17" s="175">
        <f t="shared" si="0"/>
        <v>0</v>
      </c>
      <c r="G17" s="175">
        <f t="shared" si="0"/>
        <v>0</v>
      </c>
    </row>
    <row r="18" spans="1:7" ht="13">
      <c r="A18" s="251"/>
      <c r="B18" s="252" t="s">
        <v>360</v>
      </c>
      <c r="C18" s="88">
        <v>0</v>
      </c>
      <c r="D18" s="88">
        <v>0</v>
      </c>
      <c r="E18" s="89"/>
      <c r="F18" s="175">
        <f t="shared" si="0"/>
        <v>0</v>
      </c>
      <c r="G18" s="175">
        <f t="shared" si="0"/>
        <v>0</v>
      </c>
    </row>
    <row r="19" spans="1:7" ht="13">
      <c r="A19" s="251"/>
      <c r="B19" s="252" t="s">
        <v>361</v>
      </c>
      <c r="C19" s="88">
        <v>48</v>
      </c>
      <c r="D19" s="88">
        <v>57</v>
      </c>
      <c r="E19" s="89">
        <f>(D19/C19-1)*100</f>
        <v>18.75</v>
      </c>
      <c r="F19" s="175">
        <f t="shared" si="0"/>
        <v>0.7914262159934049</v>
      </c>
      <c r="G19" s="175">
        <f t="shared" si="0"/>
        <v>0.77235772357723576</v>
      </c>
    </row>
    <row r="20" spans="1:7" ht="13">
      <c r="A20" s="251"/>
      <c r="B20" s="252" t="s">
        <v>362</v>
      </c>
      <c r="C20" s="88">
        <v>0</v>
      </c>
      <c r="D20" s="88">
        <v>0</v>
      </c>
      <c r="E20" s="89"/>
      <c r="F20" s="175">
        <f t="shared" si="0"/>
        <v>0</v>
      </c>
      <c r="G20" s="175">
        <f t="shared" si="0"/>
        <v>0</v>
      </c>
    </row>
    <row r="21" spans="1:7" ht="13">
      <c r="A21" s="253"/>
      <c r="B21" s="252" t="s">
        <v>363</v>
      </c>
      <c r="C21" s="88">
        <v>0</v>
      </c>
      <c r="D21" s="88">
        <v>0</v>
      </c>
      <c r="E21" s="89"/>
      <c r="F21" s="175">
        <f t="shared" si="0"/>
        <v>0</v>
      </c>
      <c r="G21" s="175">
        <f t="shared" si="0"/>
        <v>0</v>
      </c>
    </row>
    <row r="22" spans="1:7" ht="13">
      <c r="A22" s="253"/>
      <c r="B22" s="252" t="s">
        <v>364</v>
      </c>
      <c r="C22" s="88">
        <v>0</v>
      </c>
      <c r="D22" s="88">
        <v>0</v>
      </c>
      <c r="E22" s="89"/>
      <c r="F22" s="175">
        <f t="shared" si="0"/>
        <v>0</v>
      </c>
      <c r="G22" s="175">
        <f t="shared" si="0"/>
        <v>0</v>
      </c>
    </row>
    <row r="23" spans="1:7" ht="13">
      <c r="A23" s="253"/>
      <c r="B23" s="252" t="s">
        <v>365</v>
      </c>
      <c r="C23" s="88">
        <v>0</v>
      </c>
      <c r="D23" s="88">
        <v>0</v>
      </c>
      <c r="E23" s="89"/>
      <c r="F23" s="175">
        <f t="shared" si="0"/>
        <v>0</v>
      </c>
      <c r="G23" s="175">
        <f t="shared" si="0"/>
        <v>0</v>
      </c>
    </row>
    <row r="24" spans="1:7" ht="13">
      <c r="A24" s="253"/>
      <c r="B24" s="252" t="s">
        <v>366</v>
      </c>
      <c r="C24" s="88">
        <v>0</v>
      </c>
      <c r="D24" s="88">
        <v>0</v>
      </c>
      <c r="E24" s="89"/>
      <c r="F24" s="175">
        <f t="shared" si="0"/>
        <v>0</v>
      </c>
      <c r="G24" s="175">
        <f t="shared" si="0"/>
        <v>0</v>
      </c>
    </row>
    <row r="25" spans="1:7" ht="13">
      <c r="A25" s="253"/>
      <c r="B25" s="252" t="s">
        <v>367</v>
      </c>
      <c r="C25" s="88">
        <v>0</v>
      </c>
      <c r="D25" s="88">
        <v>0</v>
      </c>
      <c r="E25" s="113"/>
      <c r="F25" s="113"/>
      <c r="G25" s="113"/>
    </row>
    <row r="26" spans="1:7" ht="13.5">
      <c r="A26" s="335" t="s">
        <v>257</v>
      </c>
      <c r="B26" s="336" t="s">
        <v>368</v>
      </c>
      <c r="C26" s="338">
        <v>0</v>
      </c>
      <c r="D26" s="338">
        <v>0</v>
      </c>
      <c r="E26" s="338"/>
      <c r="F26" s="338"/>
      <c r="G26" s="339"/>
    </row>
    <row r="27" spans="1:7" ht="13">
      <c r="A27" s="254"/>
      <c r="B27" s="252" t="s">
        <v>369</v>
      </c>
      <c r="C27" s="273">
        <v>0</v>
      </c>
      <c r="D27" s="273">
        <v>0</v>
      </c>
      <c r="E27" s="274"/>
      <c r="F27" s="274"/>
      <c r="G27" s="113"/>
    </row>
    <row r="28" spans="1:7" ht="13">
      <c r="A28" s="254"/>
      <c r="B28" s="252" t="s">
        <v>370</v>
      </c>
      <c r="C28" s="273">
        <v>0</v>
      </c>
      <c r="D28" s="273">
        <v>0</v>
      </c>
      <c r="E28" s="274"/>
      <c r="F28" s="274"/>
      <c r="G28" s="113"/>
    </row>
    <row r="29" spans="1:7" ht="27">
      <c r="A29" s="340" t="s">
        <v>258</v>
      </c>
      <c r="B29" s="336" t="s">
        <v>371</v>
      </c>
      <c r="C29" s="338">
        <v>0</v>
      </c>
      <c r="D29" s="338">
        <v>0</v>
      </c>
      <c r="E29" s="338"/>
      <c r="F29" s="338"/>
      <c r="G29" s="339"/>
    </row>
    <row r="30" spans="1:7" ht="27.5" thickBot="1">
      <c r="A30" s="255" t="s">
        <v>259</v>
      </c>
      <c r="B30" s="258" t="s">
        <v>372</v>
      </c>
      <c r="C30" s="276">
        <v>0</v>
      </c>
      <c r="D30" s="276">
        <v>0</v>
      </c>
      <c r="E30" s="277"/>
      <c r="F30" s="277"/>
      <c r="G30" s="241"/>
    </row>
    <row r="31" spans="1:7" ht="15" thickTop="1" thickBot="1">
      <c r="A31" s="341"/>
      <c r="B31" s="342" t="s">
        <v>255</v>
      </c>
      <c r="C31" s="343">
        <v>6065</v>
      </c>
      <c r="D31" s="343">
        <v>7380</v>
      </c>
      <c r="E31" s="344">
        <f>(D31/C31-1)*100</f>
        <v>21.681780708985986</v>
      </c>
      <c r="F31" s="345">
        <f>SUM(F12:F30)</f>
        <v>100.00000000000001</v>
      </c>
      <c r="G31" s="345">
        <f>SUM(G12:G30)</f>
        <v>99.999999999999986</v>
      </c>
    </row>
    <row r="32" spans="1:7" ht="12.5" thickTop="1" thickBot="1">
      <c r="A32" s="185"/>
      <c r="B32" s="74"/>
      <c r="C32" s="157"/>
      <c r="D32" s="157"/>
      <c r="E32" s="155"/>
      <c r="F32" s="74"/>
      <c r="G32" s="74"/>
    </row>
    <row r="33" spans="1:7" ht="14.5" thickBot="1">
      <c r="A33" s="510" t="s">
        <v>343</v>
      </c>
      <c r="B33" s="510"/>
      <c r="C33" s="510"/>
      <c r="D33" s="510"/>
      <c r="E33" s="510"/>
      <c r="F33" s="510"/>
      <c r="G33" s="510"/>
    </row>
    <row r="34" spans="1:7" ht="13">
      <c r="A34" s="331" t="s">
        <v>256</v>
      </c>
      <c r="B34" s="330" t="s">
        <v>318</v>
      </c>
      <c r="C34" s="332">
        <v>190</v>
      </c>
      <c r="D34" s="332">
        <v>193</v>
      </c>
      <c r="E34" s="333">
        <f>(D34/C34-1)*100</f>
        <v>1.5789473684210575</v>
      </c>
      <c r="F34" s="334">
        <f>C34/C54*100</f>
        <v>100</v>
      </c>
      <c r="G34" s="334">
        <f>D34/D54*100</f>
        <v>100</v>
      </c>
    </row>
    <row r="35" spans="1:7" ht="13">
      <c r="A35" s="249"/>
      <c r="B35" s="250" t="s">
        <v>358</v>
      </c>
      <c r="C35" s="88">
        <v>0</v>
      </c>
      <c r="D35" s="88">
        <v>0</v>
      </c>
      <c r="E35" s="88"/>
      <c r="F35" s="88"/>
      <c r="G35" s="88"/>
    </row>
    <row r="36" spans="1:7" ht="13">
      <c r="A36" s="251"/>
      <c r="B36" s="445" t="s">
        <v>319</v>
      </c>
      <c r="C36" s="88">
        <v>4</v>
      </c>
      <c r="D36" s="88">
        <v>8</v>
      </c>
      <c r="E36" s="89">
        <f>(D36/C36-1)*100</f>
        <v>100</v>
      </c>
      <c r="F36" s="175">
        <f>C36/C$54*100</f>
        <v>2.1052631578947367</v>
      </c>
      <c r="G36" s="175">
        <f>D36/D$54*100</f>
        <v>4.1450777202072544</v>
      </c>
    </row>
    <row r="37" spans="1:7" ht="13">
      <c r="A37" s="251"/>
      <c r="B37" s="445" t="s">
        <v>384</v>
      </c>
      <c r="C37" s="88">
        <v>177</v>
      </c>
      <c r="D37" s="88">
        <v>169</v>
      </c>
      <c r="E37" s="89">
        <f>(D37/C37-1)*100</f>
        <v>-4.5197740112994378</v>
      </c>
      <c r="F37" s="175">
        <f>C37/C$54*100</f>
        <v>93.15789473684211</v>
      </c>
      <c r="G37" s="175">
        <f>D37/D$54*100</f>
        <v>87.564766839378237</v>
      </c>
    </row>
    <row r="38" spans="1:7" ht="13">
      <c r="A38" s="251"/>
      <c r="B38" s="445" t="s">
        <v>385</v>
      </c>
      <c r="C38" s="88">
        <v>0</v>
      </c>
      <c r="D38" s="88">
        <v>0</v>
      </c>
      <c r="E38" s="89"/>
      <c r="F38" s="175">
        <f t="shared" ref="F38:F48" si="1">C38/C$54*100</f>
        <v>0</v>
      </c>
      <c r="G38" s="175">
        <f t="shared" ref="G38:G48" si="2">D38/D$54*100</f>
        <v>0</v>
      </c>
    </row>
    <row r="39" spans="1:7" ht="13">
      <c r="A39" s="251"/>
      <c r="B39" s="445" t="s">
        <v>386</v>
      </c>
      <c r="C39" s="88">
        <v>3</v>
      </c>
      <c r="D39" s="88">
        <v>9</v>
      </c>
      <c r="E39" s="89">
        <f>(D39/C39-1)*100</f>
        <v>200</v>
      </c>
      <c r="F39" s="175">
        <f t="shared" si="1"/>
        <v>1.5789473684210527</v>
      </c>
      <c r="G39" s="175">
        <f t="shared" si="2"/>
        <v>4.6632124352331603</v>
      </c>
    </row>
    <row r="40" spans="1:7" ht="13">
      <c r="A40" s="251"/>
      <c r="B40" s="252" t="s">
        <v>359</v>
      </c>
      <c r="C40" s="88">
        <v>0</v>
      </c>
      <c r="D40" s="88">
        <v>0</v>
      </c>
      <c r="E40" s="89"/>
      <c r="F40" s="175">
        <f t="shared" si="1"/>
        <v>0</v>
      </c>
      <c r="G40" s="175">
        <f t="shared" si="2"/>
        <v>0</v>
      </c>
    </row>
    <row r="41" spans="1:7" ht="13">
      <c r="A41" s="251"/>
      <c r="B41" s="252" t="s">
        <v>360</v>
      </c>
      <c r="C41" s="88">
        <v>0</v>
      </c>
      <c r="D41" s="88">
        <v>0</v>
      </c>
      <c r="E41" s="89"/>
      <c r="F41" s="175">
        <f t="shared" si="1"/>
        <v>0</v>
      </c>
      <c r="G41" s="175">
        <f t="shared" si="2"/>
        <v>0</v>
      </c>
    </row>
    <row r="42" spans="1:7" ht="13">
      <c r="A42" s="251"/>
      <c r="B42" s="252" t="s">
        <v>361</v>
      </c>
      <c r="C42" s="88">
        <v>6</v>
      </c>
      <c r="D42" s="88">
        <v>7</v>
      </c>
      <c r="E42" s="89">
        <f>(D42/C42-1)*100</f>
        <v>16.666666666666675</v>
      </c>
      <c r="F42" s="175">
        <f t="shared" si="1"/>
        <v>3.1578947368421053</v>
      </c>
      <c r="G42" s="175">
        <f t="shared" si="2"/>
        <v>3.6269430051813467</v>
      </c>
    </row>
    <row r="43" spans="1:7" ht="13">
      <c r="A43" s="251"/>
      <c r="B43" s="252" t="s">
        <v>362</v>
      </c>
      <c r="C43" s="88">
        <v>0</v>
      </c>
      <c r="D43" s="88">
        <v>0</v>
      </c>
      <c r="E43" s="89"/>
      <c r="F43" s="175">
        <f t="shared" si="1"/>
        <v>0</v>
      </c>
      <c r="G43" s="175">
        <f t="shared" si="2"/>
        <v>0</v>
      </c>
    </row>
    <row r="44" spans="1:7" ht="13">
      <c r="A44" s="253"/>
      <c r="B44" s="252" t="s">
        <v>363</v>
      </c>
      <c r="C44" s="88">
        <v>0</v>
      </c>
      <c r="D44" s="88">
        <v>0</v>
      </c>
      <c r="E44" s="89"/>
      <c r="F44" s="175">
        <f t="shared" si="1"/>
        <v>0</v>
      </c>
      <c r="G44" s="175">
        <f t="shared" si="2"/>
        <v>0</v>
      </c>
    </row>
    <row r="45" spans="1:7" ht="13">
      <c r="A45" s="253"/>
      <c r="B45" s="252" t="s">
        <v>364</v>
      </c>
      <c r="C45" s="88">
        <v>0</v>
      </c>
      <c r="D45" s="88">
        <v>0</v>
      </c>
      <c r="E45" s="89"/>
      <c r="F45" s="175">
        <f t="shared" si="1"/>
        <v>0</v>
      </c>
      <c r="G45" s="175">
        <f t="shared" si="2"/>
        <v>0</v>
      </c>
    </row>
    <row r="46" spans="1:7" ht="13">
      <c r="A46" s="253"/>
      <c r="B46" s="252" t="s">
        <v>365</v>
      </c>
      <c r="C46" s="88">
        <v>0</v>
      </c>
      <c r="D46" s="88">
        <v>0</v>
      </c>
      <c r="E46" s="89"/>
      <c r="F46" s="175">
        <f t="shared" si="1"/>
        <v>0</v>
      </c>
      <c r="G46" s="175">
        <f t="shared" si="2"/>
        <v>0</v>
      </c>
    </row>
    <row r="47" spans="1:7" ht="13">
      <c r="A47" s="253"/>
      <c r="B47" s="252" t="s">
        <v>366</v>
      </c>
      <c r="C47" s="88">
        <v>0</v>
      </c>
      <c r="D47" s="88">
        <v>0</v>
      </c>
      <c r="E47" s="89"/>
      <c r="F47" s="175">
        <f t="shared" si="1"/>
        <v>0</v>
      </c>
      <c r="G47" s="175">
        <f t="shared" si="2"/>
        <v>0</v>
      </c>
    </row>
    <row r="48" spans="1:7" ht="13">
      <c r="A48" s="253"/>
      <c r="B48" s="252" t="s">
        <v>367</v>
      </c>
      <c r="C48" s="88">
        <v>0</v>
      </c>
      <c r="D48" s="88">
        <v>0</v>
      </c>
      <c r="E48" s="113"/>
      <c r="F48" s="175">
        <f t="shared" si="1"/>
        <v>0</v>
      </c>
      <c r="G48" s="175">
        <f t="shared" si="2"/>
        <v>0</v>
      </c>
    </row>
    <row r="49" spans="1:7" ht="13.5">
      <c r="A49" s="335" t="s">
        <v>257</v>
      </c>
      <c r="B49" s="336" t="s">
        <v>368</v>
      </c>
      <c r="C49" s="338">
        <v>0</v>
      </c>
      <c r="D49" s="338">
        <v>0</v>
      </c>
      <c r="E49" s="338"/>
      <c r="F49" s="338"/>
      <c r="G49" s="339"/>
    </row>
    <row r="50" spans="1:7" ht="13">
      <c r="A50" s="254"/>
      <c r="B50" s="252" t="s">
        <v>369</v>
      </c>
      <c r="C50" s="273">
        <v>0</v>
      </c>
      <c r="D50" s="273">
        <v>0</v>
      </c>
      <c r="E50" s="274"/>
      <c r="F50" s="274"/>
      <c r="G50" s="113"/>
    </row>
    <row r="51" spans="1:7" ht="13">
      <c r="A51" s="254"/>
      <c r="B51" s="252" t="s">
        <v>370</v>
      </c>
      <c r="C51" s="273">
        <v>0</v>
      </c>
      <c r="D51" s="273">
        <v>0</v>
      </c>
      <c r="E51" s="274"/>
      <c r="F51" s="274"/>
      <c r="G51" s="113"/>
    </row>
    <row r="52" spans="1:7" ht="27">
      <c r="A52" s="340" t="s">
        <v>258</v>
      </c>
      <c r="B52" s="336" t="s">
        <v>371</v>
      </c>
      <c r="C52" s="338">
        <v>0</v>
      </c>
      <c r="D52" s="338">
        <v>0</v>
      </c>
      <c r="E52" s="338"/>
      <c r="F52" s="338"/>
      <c r="G52" s="339"/>
    </row>
    <row r="53" spans="1:7" ht="27.5" thickBot="1">
      <c r="A53" s="255" t="s">
        <v>259</v>
      </c>
      <c r="B53" s="258" t="s">
        <v>372</v>
      </c>
      <c r="C53" s="276">
        <v>0</v>
      </c>
      <c r="D53" s="276">
        <v>0</v>
      </c>
      <c r="E53" s="277"/>
      <c r="F53" s="277"/>
      <c r="G53" s="241"/>
    </row>
    <row r="54" spans="1:7" ht="13.5" customHeight="1" thickTop="1" thickBot="1">
      <c r="A54" s="341"/>
      <c r="B54" s="342" t="s">
        <v>255</v>
      </c>
      <c r="C54" s="343">
        <v>190</v>
      </c>
      <c r="D54" s="343">
        <v>193</v>
      </c>
      <c r="E54" s="344">
        <f>(D54/C54-1)*100</f>
        <v>1.5789473684210575</v>
      </c>
      <c r="F54" s="345">
        <f>SUM(F35:F52)</f>
        <v>100.00000000000001</v>
      </c>
      <c r="G54" s="345">
        <f>SUM(G35:G52)</f>
        <v>100</v>
      </c>
    </row>
    <row r="55" spans="1:7" ht="12.75" customHeight="1" thickTop="1">
      <c r="A55" s="186"/>
      <c r="B55" s="110"/>
      <c r="C55" s="110"/>
      <c r="D55" s="110"/>
      <c r="E55" s="171"/>
      <c r="F55" s="110"/>
      <c r="G55" s="110"/>
    </row>
    <row r="56" spans="1:7">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X32"/>
  <sheetViews>
    <sheetView topLeftCell="A25" zoomScale="62" zoomScaleNormal="62" workbookViewId="0">
      <selection activeCell="D11" sqref="D11:D29"/>
    </sheetView>
  </sheetViews>
  <sheetFormatPr defaultColWidth="9.1796875" defaultRowHeight="11.5"/>
  <cols>
    <col min="1" max="1" width="9.1796875" style="63" bestFit="1" customWidth="1"/>
    <col min="2" max="2" width="35" style="63" customWidth="1"/>
    <col min="3" max="3" width="14" style="63" bestFit="1" customWidth="1"/>
    <col min="4" max="4" width="12.7265625" style="63" bestFit="1" customWidth="1"/>
    <col min="5" max="5" width="8.7265625" style="243" customWidth="1"/>
    <col min="6" max="6" width="8.7265625" style="63" customWidth="1"/>
    <col min="7" max="7" width="8.453125" style="63" customWidth="1"/>
    <col min="8" max="16384" width="9.1796875" style="63"/>
  </cols>
  <sheetData>
    <row r="2" spans="1:24" s="60" customFormat="1" ht="15.75" customHeight="1">
      <c r="A2" s="516" t="s">
        <v>111</v>
      </c>
      <c r="B2" s="516"/>
      <c r="C2" s="516"/>
      <c r="D2" s="516"/>
      <c r="E2" s="516"/>
      <c r="F2" s="516"/>
      <c r="G2" s="516"/>
      <c r="H2" s="59"/>
      <c r="I2" s="59"/>
      <c r="J2" s="59"/>
      <c r="K2" s="59"/>
      <c r="L2" s="59"/>
      <c r="M2" s="59"/>
      <c r="N2" s="59"/>
      <c r="O2" s="59"/>
      <c r="P2" s="59"/>
      <c r="Q2" s="59"/>
      <c r="R2" s="59"/>
      <c r="S2" s="59"/>
      <c r="T2" s="59"/>
      <c r="U2" s="59"/>
      <c r="V2" s="59"/>
      <c r="W2" s="59"/>
      <c r="X2" s="59"/>
    </row>
    <row r="3" spans="1:24" s="60" customFormat="1" ht="15.75" customHeight="1">
      <c r="A3" s="513" t="s">
        <v>183</v>
      </c>
      <c r="B3" s="513"/>
      <c r="C3" s="513"/>
      <c r="D3" s="513"/>
      <c r="E3" s="513"/>
      <c r="F3" s="513"/>
      <c r="G3" s="513"/>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7"/>
      <c r="B5" s="327"/>
      <c r="C5" s="309"/>
      <c r="D5" s="326"/>
      <c r="E5" s="350" t="s">
        <v>50</v>
      </c>
      <c r="F5" s="518" t="s">
        <v>12</v>
      </c>
      <c r="G5" s="519"/>
    </row>
    <row r="6" spans="1:24" ht="12" customHeight="1">
      <c r="A6" s="351" t="s">
        <v>49</v>
      </c>
      <c r="B6" s="314" t="s">
        <v>10</v>
      </c>
      <c r="C6" s="518" t="s">
        <v>265</v>
      </c>
      <c r="D6" s="519"/>
      <c r="E6" s="350" t="s">
        <v>14</v>
      </c>
      <c r="F6" s="518" t="s">
        <v>14</v>
      </c>
      <c r="G6" s="519"/>
    </row>
    <row r="7" spans="1:24" ht="12" customHeight="1">
      <c r="A7" s="352"/>
      <c r="B7" s="317" t="s">
        <v>180</v>
      </c>
      <c r="C7" s="514" t="s">
        <v>266</v>
      </c>
      <c r="D7" s="515"/>
      <c r="E7" s="347" t="s">
        <v>51</v>
      </c>
      <c r="F7" s="514" t="s">
        <v>18</v>
      </c>
      <c r="G7" s="515"/>
    </row>
    <row r="8" spans="1:24" ht="12" customHeight="1">
      <c r="A8" s="318"/>
      <c r="B8" s="318"/>
      <c r="C8" s="309"/>
      <c r="D8" s="326"/>
      <c r="E8" s="347" t="s">
        <v>19</v>
      </c>
      <c r="F8" s="514" t="s">
        <v>19</v>
      </c>
      <c r="G8" s="515"/>
    </row>
    <row r="9" spans="1:24" ht="15.75" customHeight="1" thickBot="1">
      <c r="A9" s="64"/>
      <c r="B9" s="65" t="str">
        <f>' F4'!A10</f>
        <v>Janar - Korrik / January - July</v>
      </c>
      <c r="C9" s="66">
        <v>2018</v>
      </c>
      <c r="D9" s="225">
        <v>2019</v>
      </c>
      <c r="E9" s="66" t="s">
        <v>388</v>
      </c>
      <c r="F9" s="66">
        <v>2018</v>
      </c>
      <c r="G9" s="225">
        <v>2019</v>
      </c>
    </row>
    <row r="10" spans="1:24" ht="15.75" customHeight="1" thickBot="1">
      <c r="A10" s="510" t="s">
        <v>339</v>
      </c>
      <c r="B10" s="510"/>
      <c r="C10" s="510"/>
      <c r="D10" s="510"/>
      <c r="E10" s="510"/>
      <c r="F10" s="510"/>
      <c r="G10" s="510"/>
    </row>
    <row r="11" spans="1:24" ht="26">
      <c r="A11" s="117">
        <v>1</v>
      </c>
      <c r="B11" s="118" t="s">
        <v>173</v>
      </c>
      <c r="C11" s="127">
        <v>830673.18640000012</v>
      </c>
      <c r="D11" s="127">
        <v>796607.68000000028</v>
      </c>
      <c r="E11" s="89">
        <f t="shared" ref="E11:E19" si="0">(D11/C11-1)*100</f>
        <v>-4.1009517289987478</v>
      </c>
      <c r="F11" s="133">
        <f>C11/C$29*100</f>
        <v>1.5701932641689047</v>
      </c>
      <c r="G11" s="133">
        <f>D11/D$29*100</f>
        <v>1.3875588719892036</v>
      </c>
    </row>
    <row r="12" spans="1:24" ht="26">
      <c r="A12" s="119">
        <v>2</v>
      </c>
      <c r="B12" s="120" t="s">
        <v>154</v>
      </c>
      <c r="C12" s="127">
        <v>10480415.078799997</v>
      </c>
      <c r="D12" s="127">
        <v>12025144.446599988</v>
      </c>
      <c r="E12" s="89">
        <f t="shared" si="0"/>
        <v>14.739200271988295</v>
      </c>
      <c r="F12" s="126">
        <f>C12/C$29*100</f>
        <v>19.810772072401605</v>
      </c>
      <c r="G12" s="126">
        <f>D12/D$29*100</f>
        <v>20.945813457173184</v>
      </c>
    </row>
    <row r="13" spans="1:24" ht="26">
      <c r="A13" s="119">
        <v>3</v>
      </c>
      <c r="B13" s="120" t="s">
        <v>235</v>
      </c>
      <c r="C13" s="127">
        <v>2891061.1864441186</v>
      </c>
      <c r="D13" s="127">
        <v>3403796.1401359984</v>
      </c>
      <c r="E13" s="89">
        <f t="shared" si="0"/>
        <v>17.735181672945565</v>
      </c>
      <c r="F13" s="126">
        <f t="shared" ref="F13:F19" si="1">C13/C$29*100</f>
        <v>5.4648746048109071</v>
      </c>
      <c r="G13" s="126">
        <f t="shared" ref="G13:G19" si="2">D13/D$29*100</f>
        <v>5.9288501118747812</v>
      </c>
    </row>
    <row r="14" spans="1:24" ht="26">
      <c r="A14" s="119">
        <v>4</v>
      </c>
      <c r="B14" s="120" t="s">
        <v>236</v>
      </c>
      <c r="C14" s="127">
        <v>0</v>
      </c>
      <c r="D14" s="127">
        <v>0</v>
      </c>
      <c r="E14" s="125"/>
      <c r="F14" s="126">
        <f t="shared" si="1"/>
        <v>0</v>
      </c>
      <c r="G14" s="126">
        <f t="shared" si="2"/>
        <v>0</v>
      </c>
    </row>
    <row r="15" spans="1:24" ht="26">
      <c r="A15" s="119">
        <v>5</v>
      </c>
      <c r="B15" s="120" t="s">
        <v>237</v>
      </c>
      <c r="C15" s="127">
        <v>0</v>
      </c>
      <c r="D15" s="127">
        <v>0</v>
      </c>
      <c r="E15" s="125"/>
      <c r="F15" s="126">
        <f t="shared" si="1"/>
        <v>0</v>
      </c>
      <c r="G15" s="126">
        <f t="shared" si="2"/>
        <v>0</v>
      </c>
    </row>
    <row r="16" spans="1:24" ht="39">
      <c r="A16" s="119">
        <v>6</v>
      </c>
      <c r="B16" s="120" t="s">
        <v>155</v>
      </c>
      <c r="C16" s="127">
        <v>0</v>
      </c>
      <c r="D16" s="127">
        <v>0</v>
      </c>
      <c r="E16" s="125"/>
      <c r="F16" s="126">
        <f t="shared" si="1"/>
        <v>0</v>
      </c>
      <c r="G16" s="126">
        <f t="shared" si="2"/>
        <v>0</v>
      </c>
    </row>
    <row r="17" spans="1:9" ht="26">
      <c r="A17" s="119">
        <v>7</v>
      </c>
      <c r="B17" s="120" t="s">
        <v>156</v>
      </c>
      <c r="C17" s="127">
        <v>132464.39999999997</v>
      </c>
      <c r="D17" s="127">
        <v>179641.20999999996</v>
      </c>
      <c r="E17" s="89">
        <f t="shared" si="0"/>
        <v>35.614708555657224</v>
      </c>
      <c r="F17" s="126">
        <f t="shared" si="1"/>
        <v>0.25039294878842788</v>
      </c>
      <c r="G17" s="126">
        <f t="shared" si="2"/>
        <v>0.31290528696682351</v>
      </c>
    </row>
    <row r="18" spans="1:9" ht="26">
      <c r="A18" s="119">
        <v>8</v>
      </c>
      <c r="B18" s="120" t="s">
        <v>165</v>
      </c>
      <c r="C18" s="127">
        <v>2277788.9256140003</v>
      </c>
      <c r="D18" s="127">
        <v>2217716.3395769992</v>
      </c>
      <c r="E18" s="89">
        <f t="shared" si="0"/>
        <v>-2.6373201380284983</v>
      </c>
      <c r="F18" s="126">
        <f t="shared" si="1"/>
        <v>4.3056269141151482</v>
      </c>
      <c r="G18" s="126">
        <f t="shared" si="2"/>
        <v>3.8628951989710738</v>
      </c>
    </row>
    <row r="19" spans="1:9" ht="39.5" thickBot="1">
      <c r="A19" s="228">
        <v>9</v>
      </c>
      <c r="B19" s="123" t="s">
        <v>157</v>
      </c>
      <c r="C19" s="127">
        <v>676220.59</v>
      </c>
      <c r="D19" s="127">
        <v>1123169.02</v>
      </c>
      <c r="E19" s="89">
        <f t="shared" si="0"/>
        <v>66.09506374243945</v>
      </c>
      <c r="F19" s="126">
        <f t="shared" si="1"/>
        <v>1.2782367757793831</v>
      </c>
      <c r="G19" s="126">
        <f t="shared" si="2"/>
        <v>1.9563747344796107</v>
      </c>
    </row>
    <row r="20" spans="1:9" s="213" customFormat="1" ht="27" thickBot="1">
      <c r="A20" s="353">
        <v>10</v>
      </c>
      <c r="B20" s="354" t="s">
        <v>314</v>
      </c>
      <c r="C20" s="355">
        <v>32613405.949542429</v>
      </c>
      <c r="D20" s="355">
        <v>33985368.075950176</v>
      </c>
      <c r="E20" s="356">
        <f>(D20/C20-1)*100</f>
        <v>4.2067428606824109</v>
      </c>
      <c r="F20" s="356">
        <f>SUM(F21:F23)</f>
        <v>61.648011735530361</v>
      </c>
      <c r="G20" s="356">
        <f>SUM(G21:G23)</f>
        <v>59.196892241364409</v>
      </c>
      <c r="I20" s="247"/>
    </row>
    <row r="21" spans="1:9" ht="13">
      <c r="A21" s="230"/>
      <c r="B21" s="231" t="s">
        <v>102</v>
      </c>
      <c r="C21" s="127">
        <v>26831685.192976277</v>
      </c>
      <c r="D21" s="127">
        <v>28126235.785901699</v>
      </c>
      <c r="E21" s="89">
        <f t="shared" ref="E21:E28" si="3">(D21/C21-1)*100</f>
        <v>4.8247084878004554</v>
      </c>
      <c r="F21" s="126">
        <f>C21/C$29*100</f>
        <v>50.719021687578923</v>
      </c>
      <c r="G21" s="126">
        <f>D21/D$29*100</f>
        <v>48.991252507618455</v>
      </c>
    </row>
    <row r="22" spans="1:9" ht="13">
      <c r="A22" s="119"/>
      <c r="B22" s="121" t="s">
        <v>289</v>
      </c>
      <c r="C22" s="127">
        <v>1442867.2963966606</v>
      </c>
      <c r="D22" s="127">
        <v>1568172.9900484739</v>
      </c>
      <c r="E22" s="89">
        <f t="shared" si="3"/>
        <v>8.6844919116778829</v>
      </c>
      <c r="F22" s="126">
        <f>C22/C$29*100</f>
        <v>2.7274029630236236</v>
      </c>
      <c r="G22" s="126">
        <f>D22/D$29*100</f>
        <v>2.7314980758854803</v>
      </c>
    </row>
    <row r="23" spans="1:9" s="236" customFormat="1" ht="13">
      <c r="A23" s="235"/>
      <c r="B23" s="245" t="s">
        <v>313</v>
      </c>
      <c r="C23" s="246">
        <v>4338853.4601694904</v>
      </c>
      <c r="D23" s="246">
        <v>4290959.3000000017</v>
      </c>
      <c r="E23" s="279">
        <f t="shared" si="3"/>
        <v>-1.1038436907158888</v>
      </c>
      <c r="F23" s="244">
        <f t="shared" ref="F23:F28" si="4">C23/C$29*100</f>
        <v>8.2015870849278176</v>
      </c>
      <c r="G23" s="244">
        <f t="shared" ref="G23:G28" si="5">D23/D$29*100</f>
        <v>7.4741416578604714</v>
      </c>
    </row>
    <row r="24" spans="1:9" ht="26">
      <c r="A24" s="119">
        <v>11</v>
      </c>
      <c r="B24" s="120" t="s">
        <v>178</v>
      </c>
      <c r="C24" s="127">
        <v>0</v>
      </c>
      <c r="D24" s="127">
        <v>0</v>
      </c>
      <c r="E24" s="89"/>
      <c r="F24" s="126">
        <f t="shared" si="4"/>
        <v>0</v>
      </c>
      <c r="G24" s="126">
        <f t="shared" si="5"/>
        <v>0</v>
      </c>
    </row>
    <row r="25" spans="1:9" ht="26">
      <c r="A25" s="119">
        <v>12</v>
      </c>
      <c r="B25" s="120" t="s">
        <v>158</v>
      </c>
      <c r="C25" s="127">
        <v>0</v>
      </c>
      <c r="D25" s="127">
        <v>0</v>
      </c>
      <c r="E25" s="89"/>
      <c r="F25" s="126">
        <f t="shared" si="4"/>
        <v>0</v>
      </c>
      <c r="G25" s="126">
        <f t="shared" si="5"/>
        <v>0</v>
      </c>
    </row>
    <row r="26" spans="1:9" ht="26">
      <c r="A26" s="119">
        <v>13</v>
      </c>
      <c r="B26" s="120" t="s">
        <v>161</v>
      </c>
      <c r="C26" s="127">
        <v>616884.24559399986</v>
      </c>
      <c r="D26" s="127">
        <v>960834.74208900018</v>
      </c>
      <c r="E26" s="89">
        <f t="shared" si="3"/>
        <v>55.756083730718274</v>
      </c>
      <c r="F26" s="126">
        <f t="shared" si="4"/>
        <v>1.1660753026126747</v>
      </c>
      <c r="G26" s="126">
        <f t="shared" si="5"/>
        <v>1.6736152617823745</v>
      </c>
    </row>
    <row r="27" spans="1:9" ht="26">
      <c r="A27" s="119">
        <v>14</v>
      </c>
      <c r="B27" s="120" t="s">
        <v>159</v>
      </c>
      <c r="C27" s="127">
        <v>88663.42</v>
      </c>
      <c r="D27" s="127">
        <v>7621.6400000000012</v>
      </c>
      <c r="E27" s="89">
        <f t="shared" si="3"/>
        <v>-91.403850652275764</v>
      </c>
      <c r="F27" s="126">
        <f t="shared" si="4"/>
        <v>0.16759744643441465</v>
      </c>
      <c r="G27" s="126">
        <f t="shared" si="5"/>
        <v>1.3275636761508241E-2</v>
      </c>
    </row>
    <row r="28" spans="1:9" ht="26.5" thickBot="1">
      <c r="A28" s="122">
        <v>15</v>
      </c>
      <c r="B28" s="123" t="s">
        <v>238</v>
      </c>
      <c r="C28" s="229">
        <v>2295030.954831</v>
      </c>
      <c r="D28" s="229">
        <v>2710830.8794230008</v>
      </c>
      <c r="E28" s="89">
        <f t="shared" si="3"/>
        <v>18.117399406607106</v>
      </c>
      <c r="F28" s="126">
        <f t="shared" si="4"/>
        <v>4.3382189353581451</v>
      </c>
      <c r="G28" s="126">
        <f t="shared" si="5"/>
        <v>4.7218191986369984</v>
      </c>
    </row>
    <row r="29" spans="1:9" ht="14.5" thickBot="1">
      <c r="A29" s="357"/>
      <c r="B29" s="358" t="s">
        <v>9</v>
      </c>
      <c r="C29" s="359">
        <v>52902607.937225558</v>
      </c>
      <c r="D29" s="359">
        <v>57410730.173775181</v>
      </c>
      <c r="E29" s="360">
        <f>(D29/C29-1)*100</f>
        <v>8.5215500942769751</v>
      </c>
      <c r="F29" s="361">
        <f>SUM(F11:F19,F21:F28)</f>
        <v>99.999999999999972</v>
      </c>
      <c r="G29" s="361">
        <f>SUM(G11:G19,G21:G28)</f>
        <v>99.999999999999957</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X32"/>
  <sheetViews>
    <sheetView topLeftCell="A28" zoomScale="86" zoomScaleNormal="86" workbookViewId="0">
      <selection activeCell="D11" sqref="D11:D29"/>
    </sheetView>
  </sheetViews>
  <sheetFormatPr defaultColWidth="9.1796875" defaultRowHeight="11.5"/>
  <cols>
    <col min="1" max="1" width="9.1796875" style="63" bestFit="1" customWidth="1"/>
    <col min="2" max="2" width="35" style="63" customWidth="1"/>
    <col min="3" max="3" width="14" style="63" bestFit="1" customWidth="1"/>
    <col min="4" max="4" width="12.7265625" style="63" bestFit="1" customWidth="1"/>
    <col min="5" max="5" width="8.7265625" style="243" customWidth="1"/>
    <col min="6" max="6" width="8.7265625" style="63" customWidth="1"/>
    <col min="7" max="7" width="8.453125" style="63" customWidth="1"/>
    <col min="8" max="16384" width="9.1796875" style="63"/>
  </cols>
  <sheetData>
    <row r="2" spans="1:24" s="60" customFormat="1" ht="15.75" customHeight="1">
      <c r="A2" s="516" t="s">
        <v>59</v>
      </c>
      <c r="B2" s="516"/>
      <c r="C2" s="516"/>
      <c r="D2" s="516"/>
      <c r="E2" s="516"/>
      <c r="F2" s="516"/>
      <c r="G2" s="516"/>
      <c r="H2" s="59"/>
      <c r="I2" s="59"/>
      <c r="J2" s="59"/>
      <c r="K2" s="59"/>
      <c r="L2" s="59"/>
      <c r="M2" s="59"/>
      <c r="N2" s="59"/>
      <c r="O2" s="59"/>
      <c r="P2" s="59"/>
      <c r="Q2" s="59"/>
      <c r="R2" s="59"/>
      <c r="S2" s="59"/>
      <c r="T2" s="59"/>
      <c r="U2" s="59"/>
      <c r="V2" s="59"/>
      <c r="W2" s="59"/>
      <c r="X2" s="59"/>
    </row>
    <row r="3" spans="1:24" s="60" customFormat="1" ht="15.75" customHeight="1">
      <c r="A3" s="513" t="s">
        <v>135</v>
      </c>
      <c r="B3" s="513"/>
      <c r="C3" s="513"/>
      <c r="D3" s="513"/>
      <c r="E3" s="513"/>
      <c r="F3" s="513"/>
      <c r="G3" s="513"/>
      <c r="H3" s="59"/>
      <c r="I3" s="59"/>
      <c r="J3" s="59"/>
      <c r="K3" s="59"/>
      <c r="L3" s="59"/>
      <c r="M3" s="59"/>
      <c r="N3" s="59"/>
      <c r="O3" s="59"/>
      <c r="P3" s="59"/>
      <c r="Q3" s="59"/>
      <c r="R3" s="59"/>
      <c r="S3" s="59"/>
      <c r="T3" s="59"/>
      <c r="U3" s="59"/>
      <c r="V3" s="59"/>
      <c r="W3" s="59"/>
      <c r="X3" s="59"/>
    </row>
    <row r="4" spans="1:24">
      <c r="A4" s="62"/>
      <c r="B4" s="62"/>
      <c r="C4" s="62"/>
      <c r="D4" s="62"/>
      <c r="E4" s="242"/>
    </row>
    <row r="5" spans="1:24" ht="12" customHeight="1">
      <c r="A5" s="327"/>
      <c r="B5" s="327"/>
      <c r="C5" s="309"/>
      <c r="D5" s="326"/>
      <c r="E5" s="350" t="s">
        <v>50</v>
      </c>
      <c r="F5" s="518" t="s">
        <v>12</v>
      </c>
      <c r="G5" s="519"/>
    </row>
    <row r="6" spans="1:24" ht="12" customHeight="1">
      <c r="A6" s="351" t="s">
        <v>49</v>
      </c>
      <c r="B6" s="314" t="s">
        <v>10</v>
      </c>
      <c r="C6" s="518" t="s">
        <v>265</v>
      </c>
      <c r="D6" s="519"/>
      <c r="E6" s="350" t="s">
        <v>14</v>
      </c>
      <c r="F6" s="518" t="s">
        <v>14</v>
      </c>
      <c r="G6" s="519"/>
    </row>
    <row r="7" spans="1:24" ht="12" customHeight="1">
      <c r="A7" s="352"/>
      <c r="B7" s="317" t="s">
        <v>180</v>
      </c>
      <c r="C7" s="514" t="s">
        <v>266</v>
      </c>
      <c r="D7" s="515"/>
      <c r="E7" s="347" t="s">
        <v>51</v>
      </c>
      <c r="F7" s="514" t="s">
        <v>18</v>
      </c>
      <c r="G7" s="515"/>
    </row>
    <row r="8" spans="1:24" ht="12" customHeight="1">
      <c r="A8" s="318"/>
      <c r="B8" s="318"/>
      <c r="C8" s="309"/>
      <c r="D8" s="326"/>
      <c r="E8" s="347" t="s">
        <v>19</v>
      </c>
      <c r="F8" s="514" t="s">
        <v>19</v>
      </c>
      <c r="G8" s="515"/>
    </row>
    <row r="9" spans="1:24" ht="15.75" customHeight="1" thickBot="1">
      <c r="A9" s="64"/>
      <c r="B9" s="65" t="str">
        <f>' F4'!A10</f>
        <v>Janar - Korrik / January - July</v>
      </c>
      <c r="C9" s="66">
        <v>2018</v>
      </c>
      <c r="D9" s="225">
        <v>2019</v>
      </c>
      <c r="E9" s="66" t="s">
        <v>388</v>
      </c>
      <c r="F9" s="66">
        <v>2018</v>
      </c>
      <c r="G9" s="225">
        <v>2019</v>
      </c>
    </row>
    <row r="10" spans="1:24" ht="15.75" customHeight="1" thickBot="1">
      <c r="A10" s="510" t="s">
        <v>344</v>
      </c>
      <c r="B10" s="510"/>
      <c r="C10" s="510"/>
      <c r="D10" s="510"/>
      <c r="E10" s="510"/>
      <c r="F10" s="510"/>
      <c r="G10" s="510"/>
    </row>
    <row r="11" spans="1:24" ht="26">
      <c r="A11" s="117">
        <v>1</v>
      </c>
      <c r="B11" s="118" t="s">
        <v>173</v>
      </c>
      <c r="C11" s="127">
        <v>107857.69000000002</v>
      </c>
      <c r="D11" s="127">
        <v>131556.62999999998</v>
      </c>
      <c r="E11" s="89">
        <f t="shared" ref="E11:E19" si="0">(D11/C11-1)*100</f>
        <v>21.972415689599845</v>
      </c>
      <c r="F11" s="133">
        <f>C11/C$29*100</f>
        <v>0.43568022616237051</v>
      </c>
      <c r="G11" s="133">
        <f>D11/D$29*100</f>
        <v>0.48424412950832757</v>
      </c>
    </row>
    <row r="12" spans="1:24" ht="26">
      <c r="A12" s="119">
        <v>2</v>
      </c>
      <c r="B12" s="120" t="s">
        <v>154</v>
      </c>
      <c r="C12" s="127">
        <v>6085450.2199999997</v>
      </c>
      <c r="D12" s="127">
        <v>5910825.2599999988</v>
      </c>
      <c r="E12" s="89">
        <f t="shared" si="0"/>
        <v>-2.8695487381704465</v>
      </c>
      <c r="F12" s="126">
        <f>C12/C$29*100</f>
        <v>24.581560463138487</v>
      </c>
      <c r="G12" s="126">
        <f>D12/D$29*100</f>
        <v>21.757036743070522</v>
      </c>
    </row>
    <row r="13" spans="1:24" ht="26">
      <c r="A13" s="119">
        <v>3</v>
      </c>
      <c r="B13" s="120" t="s">
        <v>235</v>
      </c>
      <c r="C13" s="127">
        <v>1780084.3199999998</v>
      </c>
      <c r="D13" s="127">
        <v>1910381.73</v>
      </c>
      <c r="E13" s="89">
        <f t="shared" si="0"/>
        <v>7.3197324719988632</v>
      </c>
      <c r="F13" s="126">
        <f t="shared" ref="F13:G19" si="1">C13/C$29*100</f>
        <v>7.1904705091096366</v>
      </c>
      <c r="G13" s="126">
        <f t="shared" si="1"/>
        <v>7.031885339967002</v>
      </c>
    </row>
    <row r="14" spans="1:24" ht="26">
      <c r="A14" s="119">
        <v>4</v>
      </c>
      <c r="B14" s="120" t="s">
        <v>236</v>
      </c>
      <c r="C14" s="127">
        <v>0</v>
      </c>
      <c r="D14" s="127">
        <v>0</v>
      </c>
      <c r="E14" s="125"/>
      <c r="F14" s="126">
        <f t="shared" si="1"/>
        <v>0</v>
      </c>
      <c r="G14" s="126">
        <f t="shared" si="1"/>
        <v>0</v>
      </c>
    </row>
    <row r="15" spans="1:24" ht="26">
      <c r="A15" s="119">
        <v>5</v>
      </c>
      <c r="B15" s="120" t="s">
        <v>237</v>
      </c>
      <c r="C15" s="127">
        <v>0</v>
      </c>
      <c r="D15" s="127">
        <v>0</v>
      </c>
      <c r="E15" s="125"/>
      <c r="F15" s="126">
        <f t="shared" si="1"/>
        <v>0</v>
      </c>
      <c r="G15" s="126">
        <f t="shared" si="1"/>
        <v>0</v>
      </c>
    </row>
    <row r="16" spans="1:24" ht="39">
      <c r="A16" s="119">
        <v>6</v>
      </c>
      <c r="B16" s="120" t="s">
        <v>155</v>
      </c>
      <c r="C16" s="127">
        <v>0</v>
      </c>
      <c r="D16" s="127">
        <v>0</v>
      </c>
      <c r="E16" s="125"/>
      <c r="F16" s="126">
        <f t="shared" si="1"/>
        <v>0</v>
      </c>
      <c r="G16" s="126">
        <f t="shared" si="1"/>
        <v>0</v>
      </c>
    </row>
    <row r="17" spans="1:9" ht="26">
      <c r="A17" s="119">
        <v>7</v>
      </c>
      <c r="B17" s="120" t="s">
        <v>156</v>
      </c>
      <c r="C17" s="127">
        <v>567.38</v>
      </c>
      <c r="D17" s="127">
        <v>4836.1000000000004</v>
      </c>
      <c r="E17" s="89">
        <f t="shared" si="0"/>
        <v>752.35644541577074</v>
      </c>
      <c r="F17" s="126">
        <f t="shared" si="1"/>
        <v>2.291874104850621E-3</v>
      </c>
      <c r="G17" s="126">
        <f t="shared" si="1"/>
        <v>1.7801102344406541E-2</v>
      </c>
    </row>
    <row r="18" spans="1:9" ht="26">
      <c r="A18" s="119">
        <v>8</v>
      </c>
      <c r="B18" s="120" t="s">
        <v>165</v>
      </c>
      <c r="C18" s="127">
        <v>194293.24000000002</v>
      </c>
      <c r="D18" s="127">
        <v>924204.55</v>
      </c>
      <c r="E18" s="89">
        <f t="shared" si="0"/>
        <v>375.67509296772232</v>
      </c>
      <c r="F18" s="126">
        <f t="shared" si="1"/>
        <v>0.78482788519779845</v>
      </c>
      <c r="G18" s="126">
        <f t="shared" si="1"/>
        <v>3.4018857719476832</v>
      </c>
    </row>
    <row r="19" spans="1:9" ht="26.5" thickBot="1">
      <c r="A19" s="228">
        <v>9</v>
      </c>
      <c r="B19" s="123" t="s">
        <v>157</v>
      </c>
      <c r="C19" s="127">
        <v>33353.040000000001</v>
      </c>
      <c r="D19" s="127">
        <v>95777.97</v>
      </c>
      <c r="E19" s="89">
        <f t="shared" si="0"/>
        <v>187.16413856128256</v>
      </c>
      <c r="F19" s="126">
        <f t="shared" si="1"/>
        <v>0.13472623055808622</v>
      </c>
      <c r="G19" s="126">
        <f t="shared" si="1"/>
        <v>0.35254718601962309</v>
      </c>
    </row>
    <row r="20" spans="1:9" s="213" customFormat="1" ht="27" thickBot="1">
      <c r="A20" s="353">
        <v>10</v>
      </c>
      <c r="B20" s="354" t="s">
        <v>314</v>
      </c>
      <c r="C20" s="355">
        <v>16407241.330100004</v>
      </c>
      <c r="D20" s="355">
        <v>17840010.449999999</v>
      </c>
      <c r="E20" s="356">
        <f>(D20/C20-1)*100</f>
        <v>8.7325412668338043</v>
      </c>
      <c r="F20" s="356">
        <f>SUM(F21:F23)</f>
        <v>66.275391336478307</v>
      </c>
      <c r="G20" s="356">
        <f>SUM(G21:G23)</f>
        <v>65.666932413666402</v>
      </c>
      <c r="I20" s="247"/>
    </row>
    <row r="21" spans="1:9" ht="13">
      <c r="A21" s="230"/>
      <c r="B21" s="231" t="s">
        <v>102</v>
      </c>
      <c r="C21" s="127">
        <v>12979400.910100004</v>
      </c>
      <c r="D21" s="127">
        <v>13591161.249999998</v>
      </c>
      <c r="E21" s="89">
        <f t="shared" ref="E21:E28" si="2">(D21/C21-1)*100</f>
        <v>4.7133172334937967</v>
      </c>
      <c r="F21" s="126">
        <f>C21/C$29*100</f>
        <v>52.428976774529914</v>
      </c>
      <c r="G21" s="126">
        <f>D21/D$29*100</f>
        <v>50.027429621095976</v>
      </c>
    </row>
    <row r="22" spans="1:9" ht="13">
      <c r="A22" s="119"/>
      <c r="B22" s="121" t="s">
        <v>289</v>
      </c>
      <c r="C22" s="127">
        <v>249042.99000000005</v>
      </c>
      <c r="D22" s="127">
        <v>209505.46999999994</v>
      </c>
      <c r="E22" s="89">
        <f t="shared" si="2"/>
        <v>-15.875781125178467</v>
      </c>
      <c r="F22" s="126">
        <f>C22/C$29*100</f>
        <v>1.0059839609707291</v>
      </c>
      <c r="G22" s="126">
        <f>D22/D$29*100</f>
        <v>0.77116443274187729</v>
      </c>
    </row>
    <row r="23" spans="1:9" s="236" customFormat="1" ht="13">
      <c r="A23" s="235"/>
      <c r="B23" s="245" t="s">
        <v>376</v>
      </c>
      <c r="C23" s="246">
        <v>3178797.4300000006</v>
      </c>
      <c r="D23" s="246">
        <v>4039343.73</v>
      </c>
      <c r="E23" s="279">
        <f t="shared" si="2"/>
        <v>27.071441919468242</v>
      </c>
      <c r="F23" s="244">
        <f t="shared" ref="F23:G28" si="3">C23/C$29*100</f>
        <v>12.840430600977662</v>
      </c>
      <c r="G23" s="244">
        <f t="shared" si="3"/>
        <v>14.868338359828551</v>
      </c>
    </row>
    <row r="24" spans="1:9" ht="26">
      <c r="A24" s="119">
        <v>11</v>
      </c>
      <c r="B24" s="120" t="s">
        <v>178</v>
      </c>
      <c r="C24" s="127">
        <v>0</v>
      </c>
      <c r="D24" s="127">
        <v>0</v>
      </c>
      <c r="E24" s="89"/>
      <c r="F24" s="126">
        <f t="shared" si="3"/>
        <v>0</v>
      </c>
      <c r="G24" s="126">
        <f t="shared" si="3"/>
        <v>0</v>
      </c>
    </row>
    <row r="25" spans="1:9" ht="26">
      <c r="A25" s="119">
        <v>12</v>
      </c>
      <c r="B25" s="120" t="s">
        <v>158</v>
      </c>
      <c r="C25" s="127">
        <v>0</v>
      </c>
      <c r="D25" s="127">
        <v>0</v>
      </c>
      <c r="E25" s="89"/>
      <c r="F25" s="126">
        <f t="shared" si="3"/>
        <v>0</v>
      </c>
      <c r="G25" s="126">
        <f t="shared" si="3"/>
        <v>0</v>
      </c>
    </row>
    <row r="26" spans="1:9" ht="39">
      <c r="A26" s="119">
        <v>13</v>
      </c>
      <c r="B26" s="120" t="s">
        <v>161</v>
      </c>
      <c r="C26" s="127">
        <v>0</v>
      </c>
      <c r="D26" s="127">
        <v>1459</v>
      </c>
      <c r="E26" s="89" t="e">
        <f t="shared" si="2"/>
        <v>#DIV/0!</v>
      </c>
      <c r="F26" s="126">
        <f t="shared" si="3"/>
        <v>0</v>
      </c>
      <c r="G26" s="126">
        <f t="shared" si="3"/>
        <v>5.3704034905169744E-3</v>
      </c>
    </row>
    <row r="27" spans="1:9" ht="26">
      <c r="A27" s="119">
        <v>14</v>
      </c>
      <c r="B27" s="120" t="s">
        <v>159</v>
      </c>
      <c r="C27" s="127">
        <v>0</v>
      </c>
      <c r="D27" s="127">
        <v>0</v>
      </c>
      <c r="E27" s="89"/>
      <c r="F27" s="126">
        <f t="shared" si="3"/>
        <v>0</v>
      </c>
      <c r="G27" s="126">
        <f t="shared" si="3"/>
        <v>0</v>
      </c>
    </row>
    <row r="28" spans="1:9" ht="26.5" thickBot="1">
      <c r="A28" s="122">
        <v>15</v>
      </c>
      <c r="B28" s="123" t="s">
        <v>238</v>
      </c>
      <c r="C28" s="229">
        <v>147311.88999999998</v>
      </c>
      <c r="D28" s="229">
        <v>348366.97</v>
      </c>
      <c r="E28" s="89">
        <f t="shared" si="2"/>
        <v>136.48258806536253</v>
      </c>
      <c r="F28" s="126">
        <f t="shared" si="3"/>
        <v>0.59505147525045488</v>
      </c>
      <c r="G28" s="126">
        <f t="shared" si="3"/>
        <v>1.2822969099854844</v>
      </c>
    </row>
    <row r="29" spans="1:9" ht="14.5" thickBot="1">
      <c r="A29" s="357"/>
      <c r="B29" s="358" t="s">
        <v>9</v>
      </c>
      <c r="C29" s="359">
        <v>24756159.110100009</v>
      </c>
      <c r="D29" s="359">
        <v>27167418.660000004</v>
      </c>
      <c r="E29" s="360">
        <f>(D29/C29-1)*100</f>
        <v>9.7400389906051821</v>
      </c>
      <c r="F29" s="361">
        <f>SUM(F11:F19,F21:F28)</f>
        <v>99.999999999999986</v>
      </c>
      <c r="G29" s="361">
        <f>SUM(G11:G19,G21:G28)</f>
        <v>99.999999999999986</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W29"/>
  <sheetViews>
    <sheetView zoomScaleNormal="100" workbookViewId="0">
      <selection activeCell="D11" sqref="D11:D29"/>
    </sheetView>
  </sheetViews>
  <sheetFormatPr defaultColWidth="9.1796875" defaultRowHeight="11.5"/>
  <cols>
    <col min="1" max="1" width="6.81640625" style="63" bestFit="1" customWidth="1"/>
    <col min="2" max="2" width="35" style="63" customWidth="1"/>
    <col min="3" max="4" width="11.26953125" style="63" customWidth="1"/>
    <col min="5" max="6" width="8.7265625" style="63" customWidth="1"/>
    <col min="7" max="7" width="8.453125" style="63" customWidth="1"/>
    <col min="8" max="16384" width="9.1796875" style="63"/>
  </cols>
  <sheetData>
    <row r="2" spans="1:23" s="60" customFormat="1" ht="15.75" customHeight="1">
      <c r="A2" s="516" t="s">
        <v>291</v>
      </c>
      <c r="B2" s="516"/>
      <c r="C2" s="516"/>
      <c r="D2" s="516"/>
      <c r="E2" s="516"/>
      <c r="F2" s="516"/>
      <c r="G2" s="516"/>
      <c r="H2" s="59"/>
      <c r="I2" s="59"/>
      <c r="J2" s="59"/>
      <c r="K2" s="59"/>
      <c r="L2" s="59"/>
      <c r="M2" s="59"/>
      <c r="N2" s="59"/>
      <c r="O2" s="59"/>
      <c r="P2" s="59"/>
      <c r="Q2" s="59"/>
      <c r="R2" s="59"/>
      <c r="S2" s="59"/>
      <c r="T2" s="59"/>
      <c r="U2" s="59"/>
      <c r="V2" s="59"/>
      <c r="W2" s="59"/>
    </row>
    <row r="3" spans="1:23" s="60" customFormat="1" ht="15.75" customHeight="1">
      <c r="A3" s="513" t="s">
        <v>292</v>
      </c>
      <c r="B3" s="513"/>
      <c r="C3" s="513"/>
      <c r="D3" s="513"/>
      <c r="E3" s="513"/>
      <c r="F3" s="513"/>
      <c r="G3" s="513"/>
      <c r="H3" s="59"/>
      <c r="I3" s="59"/>
      <c r="J3" s="59"/>
      <c r="K3" s="59"/>
      <c r="L3" s="59"/>
      <c r="M3" s="59"/>
      <c r="N3" s="59"/>
      <c r="O3" s="59"/>
      <c r="P3" s="59"/>
      <c r="Q3" s="59"/>
      <c r="R3" s="59"/>
      <c r="S3" s="59"/>
      <c r="T3" s="59"/>
      <c r="U3" s="59"/>
      <c r="V3" s="59"/>
      <c r="W3" s="59"/>
    </row>
    <row r="4" spans="1:23">
      <c r="A4" s="62"/>
      <c r="B4" s="62"/>
      <c r="C4" s="62"/>
      <c r="D4" s="62"/>
      <c r="E4" s="62"/>
    </row>
    <row r="5" spans="1:23" ht="12" customHeight="1">
      <c r="A5" s="327"/>
      <c r="B5" s="327"/>
      <c r="C5" s="309"/>
      <c r="D5" s="326"/>
      <c r="E5" s="308" t="s">
        <v>50</v>
      </c>
      <c r="F5" s="518" t="s">
        <v>12</v>
      </c>
      <c r="G5" s="519"/>
    </row>
    <row r="6" spans="1:23" ht="12" customHeight="1">
      <c r="A6" s="351" t="s">
        <v>49</v>
      </c>
      <c r="B6" s="314" t="s">
        <v>10</v>
      </c>
      <c r="C6" s="518" t="s">
        <v>377</v>
      </c>
      <c r="D6" s="519"/>
      <c r="E6" s="308" t="s">
        <v>14</v>
      </c>
      <c r="F6" s="518" t="s">
        <v>14</v>
      </c>
      <c r="G6" s="519"/>
    </row>
    <row r="7" spans="1:23" ht="12" customHeight="1">
      <c r="A7" s="352"/>
      <c r="B7" s="317" t="s">
        <v>180</v>
      </c>
      <c r="C7" s="514" t="s">
        <v>378</v>
      </c>
      <c r="D7" s="515"/>
      <c r="E7" s="313" t="s">
        <v>51</v>
      </c>
      <c r="F7" s="514" t="s">
        <v>18</v>
      </c>
      <c r="G7" s="515"/>
    </row>
    <row r="8" spans="1:23" ht="12" customHeight="1">
      <c r="A8" s="318"/>
      <c r="B8" s="318"/>
      <c r="C8" s="309"/>
      <c r="D8" s="326"/>
      <c r="E8" s="313" t="s">
        <v>19</v>
      </c>
      <c r="F8" s="514" t="s">
        <v>19</v>
      </c>
      <c r="G8" s="515"/>
    </row>
    <row r="9" spans="1:23" ht="15.75" customHeight="1" thickBot="1">
      <c r="A9" s="64"/>
      <c r="B9" s="65" t="str">
        <f>' F4'!A10</f>
        <v>Janar - Korrik / January - July</v>
      </c>
      <c r="C9" s="66">
        <v>2018</v>
      </c>
      <c r="D9" s="225">
        <v>2019</v>
      </c>
      <c r="E9" s="66" t="s">
        <v>388</v>
      </c>
      <c r="F9" s="66">
        <v>2018</v>
      </c>
      <c r="G9" s="225">
        <v>2019</v>
      </c>
    </row>
    <row r="10" spans="1:23" ht="15.75" customHeight="1" thickBot="1">
      <c r="A10" s="510" t="s">
        <v>345</v>
      </c>
      <c r="B10" s="510"/>
      <c r="C10" s="510"/>
      <c r="D10" s="510"/>
      <c r="E10" s="510"/>
      <c r="F10" s="510"/>
      <c r="G10" s="526"/>
    </row>
    <row r="11" spans="1:23" ht="26">
      <c r="A11" s="117">
        <v>1</v>
      </c>
      <c r="B11" s="118" t="s">
        <v>173</v>
      </c>
      <c r="C11" s="127">
        <v>10476</v>
      </c>
      <c r="D11" s="127">
        <v>23167</v>
      </c>
      <c r="E11" s="89">
        <f t="shared" ref="E11:E19" si="0">(D11/C11-1)*100</f>
        <v>121.14356624665903</v>
      </c>
      <c r="F11" s="133">
        <f>C11/C$29*100</f>
        <v>1.7080945354344832</v>
      </c>
      <c r="G11" s="133">
        <f>D11/D$29*100</f>
        <v>3.3845983026605486</v>
      </c>
    </row>
    <row r="12" spans="1:23" ht="26">
      <c r="A12" s="119">
        <v>2</v>
      </c>
      <c r="B12" s="120" t="s">
        <v>154</v>
      </c>
      <c r="C12" s="127">
        <v>112360</v>
      </c>
      <c r="D12" s="127">
        <v>141036</v>
      </c>
      <c r="E12" s="89">
        <f t="shared" si="0"/>
        <v>25.521537913848348</v>
      </c>
      <c r="F12" s="126">
        <f>C12/C$29*100</f>
        <v>18.320112829459575</v>
      </c>
      <c r="G12" s="126">
        <f>D12/D$29*100</f>
        <v>20.604748401348171</v>
      </c>
    </row>
    <row r="13" spans="1:23" ht="26">
      <c r="A13" s="119">
        <v>3</v>
      </c>
      <c r="B13" s="120" t="s">
        <v>235</v>
      </c>
      <c r="C13" s="127">
        <v>8519</v>
      </c>
      <c r="D13" s="127">
        <v>9627</v>
      </c>
      <c r="E13" s="89">
        <f t="shared" si="0"/>
        <v>13.006221387486793</v>
      </c>
      <c r="F13" s="126">
        <f>C13/C$29*100</f>
        <v>1.3890089105924364</v>
      </c>
      <c r="G13" s="126">
        <f t="shared" ref="F13:G19" si="1">D13/D$29*100</f>
        <v>1.4064629800886217</v>
      </c>
    </row>
    <row r="14" spans="1:23" ht="26">
      <c r="A14" s="119">
        <v>4</v>
      </c>
      <c r="B14" s="120" t="s">
        <v>236</v>
      </c>
      <c r="C14" s="127">
        <v>0</v>
      </c>
      <c r="D14" s="127">
        <v>0</v>
      </c>
      <c r="E14" s="125"/>
      <c r="F14" s="126">
        <f>C14/C$29*100</f>
        <v>0</v>
      </c>
      <c r="G14" s="126">
        <f t="shared" si="1"/>
        <v>0</v>
      </c>
    </row>
    <row r="15" spans="1:23" ht="26">
      <c r="A15" s="119">
        <v>5</v>
      </c>
      <c r="B15" s="120" t="s">
        <v>237</v>
      </c>
      <c r="C15" s="127">
        <v>0</v>
      </c>
      <c r="D15" s="127">
        <v>0</v>
      </c>
      <c r="E15" s="125"/>
      <c r="F15" s="126">
        <f t="shared" si="1"/>
        <v>0</v>
      </c>
      <c r="G15" s="126">
        <f t="shared" si="1"/>
        <v>0</v>
      </c>
    </row>
    <row r="16" spans="1:23" ht="39">
      <c r="A16" s="119">
        <v>6</v>
      </c>
      <c r="B16" s="120" t="s">
        <v>155</v>
      </c>
      <c r="C16" s="127">
        <v>0</v>
      </c>
      <c r="D16" s="127">
        <v>0</v>
      </c>
      <c r="E16" s="125"/>
      <c r="F16" s="126">
        <f t="shared" si="1"/>
        <v>0</v>
      </c>
      <c r="G16" s="126">
        <f t="shared" si="1"/>
        <v>0</v>
      </c>
    </row>
    <row r="17" spans="1:7" ht="26">
      <c r="A17" s="119">
        <v>7</v>
      </c>
      <c r="B17" s="120" t="s">
        <v>156</v>
      </c>
      <c r="C17" s="127">
        <v>42</v>
      </c>
      <c r="D17" s="127">
        <v>47</v>
      </c>
      <c r="E17" s="89">
        <f t="shared" si="0"/>
        <v>11.904761904761907</v>
      </c>
      <c r="F17" s="126">
        <f>C17/C$29*100</f>
        <v>6.8480307835288561E-3</v>
      </c>
      <c r="G17" s="126">
        <f t="shared" si="1"/>
        <v>6.8664963191196861E-3</v>
      </c>
    </row>
    <row r="18" spans="1:7" ht="26">
      <c r="A18" s="119">
        <v>8</v>
      </c>
      <c r="B18" s="120" t="s">
        <v>165</v>
      </c>
      <c r="C18" s="127">
        <v>2404</v>
      </c>
      <c r="D18" s="127">
        <v>2375</v>
      </c>
      <c r="E18" s="89">
        <f t="shared" si="0"/>
        <v>-1.2063227953410971</v>
      </c>
      <c r="F18" s="126">
        <f>C18/C$29*100</f>
        <v>0.3919682381810326</v>
      </c>
      <c r="G18" s="126">
        <f t="shared" si="1"/>
        <v>0.34697720761509054</v>
      </c>
    </row>
    <row r="19" spans="1:7" ht="26.5" thickBot="1">
      <c r="A19" s="228">
        <v>9</v>
      </c>
      <c r="B19" s="123" t="s">
        <v>157</v>
      </c>
      <c r="C19" s="229">
        <v>1149</v>
      </c>
      <c r="D19" s="229">
        <v>1093</v>
      </c>
      <c r="E19" s="280">
        <f t="shared" si="0"/>
        <v>-4.8738033072236675</v>
      </c>
      <c r="F19" s="257">
        <f>C19/C$29*100</f>
        <v>0.18734255643511083</v>
      </c>
      <c r="G19" s="257">
        <f t="shared" si="1"/>
        <v>0.15968256333612377</v>
      </c>
    </row>
    <row r="20" spans="1:7" ht="26.5" thickBot="1">
      <c r="A20" s="364">
        <v>10</v>
      </c>
      <c r="B20" s="365" t="s">
        <v>162</v>
      </c>
      <c r="C20" s="366">
        <v>464268</v>
      </c>
      <c r="D20" s="366">
        <v>490801</v>
      </c>
      <c r="E20" s="367">
        <f>(D20/C20-1)*100</f>
        <v>5.7150180499194514</v>
      </c>
      <c r="F20" s="367">
        <f>SUM(F21:F23)</f>
        <v>75.698132281127968</v>
      </c>
      <c r="G20" s="367">
        <f>SUM(G21:G23)</f>
        <v>71.703899147239596</v>
      </c>
    </row>
    <row r="21" spans="1:7" ht="13">
      <c r="A21" s="230"/>
      <c r="B21" s="231" t="s">
        <v>102</v>
      </c>
      <c r="C21" s="232">
        <v>196708</v>
      </c>
      <c r="D21" s="232">
        <v>207299</v>
      </c>
      <c r="E21" s="281">
        <f t="shared" ref="E21:E28" si="2">(D21/C21-1)*100</f>
        <v>5.3841226589665947</v>
      </c>
      <c r="F21" s="264">
        <f t="shared" ref="F21:G28" si="3">C21/C$29*100</f>
        <v>32.072915223009382</v>
      </c>
      <c r="G21" s="264">
        <f t="shared" si="3"/>
        <v>30.285485541642377</v>
      </c>
    </row>
    <row r="22" spans="1:7" ht="13">
      <c r="A22" s="119"/>
      <c r="B22" s="121" t="s">
        <v>289</v>
      </c>
      <c r="C22" s="127">
        <v>44737</v>
      </c>
      <c r="D22" s="127">
        <v>49002</v>
      </c>
      <c r="E22" s="89">
        <f t="shared" si="2"/>
        <v>9.5334957641326046</v>
      </c>
      <c r="F22" s="126">
        <f t="shared" si="3"/>
        <v>7.2942941229221532</v>
      </c>
      <c r="G22" s="126">
        <f t="shared" si="3"/>
        <v>7.1589798431809113</v>
      </c>
    </row>
    <row r="23" spans="1:7" ht="13">
      <c r="A23" s="119"/>
      <c r="B23" s="237" t="s">
        <v>103</v>
      </c>
      <c r="C23" s="200">
        <v>222823</v>
      </c>
      <c r="D23" s="200">
        <v>234500</v>
      </c>
      <c r="E23" s="279">
        <f t="shared" si="2"/>
        <v>5.240482355950693</v>
      </c>
      <c r="F23" s="244">
        <f t="shared" si="3"/>
        <v>36.330922935196433</v>
      </c>
      <c r="G23" s="244">
        <f t="shared" si="3"/>
        <v>34.259433762416307</v>
      </c>
    </row>
    <row r="24" spans="1:7" ht="26">
      <c r="A24" s="119">
        <v>11</v>
      </c>
      <c r="B24" s="120" t="s">
        <v>178</v>
      </c>
      <c r="C24" s="127">
        <v>0</v>
      </c>
      <c r="D24" s="127">
        <v>0</v>
      </c>
      <c r="E24" s="89"/>
      <c r="F24" s="126">
        <f t="shared" si="3"/>
        <v>0</v>
      </c>
      <c r="G24" s="126">
        <f t="shared" si="3"/>
        <v>0</v>
      </c>
    </row>
    <row r="25" spans="1:7" ht="26">
      <c r="A25" s="119">
        <v>12</v>
      </c>
      <c r="B25" s="120" t="s">
        <v>158</v>
      </c>
      <c r="C25" s="127">
        <v>0</v>
      </c>
      <c r="D25" s="127">
        <v>0</v>
      </c>
      <c r="E25" s="89"/>
      <c r="F25" s="126">
        <f t="shared" si="3"/>
        <v>0</v>
      </c>
      <c r="G25" s="126">
        <f t="shared" si="3"/>
        <v>0</v>
      </c>
    </row>
    <row r="26" spans="1:7" ht="26">
      <c r="A26" s="119">
        <v>13</v>
      </c>
      <c r="B26" s="120" t="s">
        <v>161</v>
      </c>
      <c r="C26" s="127">
        <v>756</v>
      </c>
      <c r="D26" s="127">
        <v>904</v>
      </c>
      <c r="E26" s="89"/>
      <c r="F26" s="126">
        <f t="shared" si="3"/>
        <v>0.1232645541035194</v>
      </c>
      <c r="G26" s="126">
        <f t="shared" si="3"/>
        <v>0.13207048239328076</v>
      </c>
    </row>
    <row r="27" spans="1:7" ht="26">
      <c r="A27" s="119">
        <v>14</v>
      </c>
      <c r="B27" s="120" t="s">
        <v>159</v>
      </c>
      <c r="C27" s="127">
        <v>132</v>
      </c>
      <c r="D27" s="127">
        <v>0</v>
      </c>
      <c r="E27" s="89"/>
      <c r="F27" s="126">
        <f t="shared" si="3"/>
        <v>2.1522382462519259E-2</v>
      </c>
      <c r="G27" s="126">
        <f t="shared" si="3"/>
        <v>0</v>
      </c>
    </row>
    <row r="28" spans="1:7" ht="26.5" thickBot="1">
      <c r="A28" s="119">
        <v>15</v>
      </c>
      <c r="B28" s="123" t="s">
        <v>238</v>
      </c>
      <c r="C28" s="229">
        <v>13209</v>
      </c>
      <c r="D28" s="229">
        <v>15433</v>
      </c>
      <c r="E28" s="280">
        <f t="shared" si="2"/>
        <v>16.837005072299192</v>
      </c>
      <c r="F28" s="257">
        <f t="shared" si="3"/>
        <v>2.153705681419825</v>
      </c>
      <c r="G28" s="257">
        <f t="shared" si="3"/>
        <v>2.2546944189994491</v>
      </c>
    </row>
    <row r="29" spans="1:7" ht="14.5" thickBot="1">
      <c r="A29" s="357"/>
      <c r="B29" s="358" t="s">
        <v>9</v>
      </c>
      <c r="C29" s="359">
        <v>613315</v>
      </c>
      <c r="D29" s="359">
        <v>684483</v>
      </c>
      <c r="E29" s="360">
        <f>(D29/C29-1)*100</f>
        <v>11.603825114337663</v>
      </c>
      <c r="F29" s="361">
        <f>SUM(F11:F19,F21:F28)</f>
        <v>100</v>
      </c>
      <c r="G29" s="361">
        <f>SUM(G11:G19,G21:G28)</f>
        <v>100</v>
      </c>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L32"/>
  <sheetViews>
    <sheetView zoomScale="82" zoomScaleNormal="82" workbookViewId="0">
      <selection activeCell="E33" sqref="E33"/>
    </sheetView>
  </sheetViews>
  <sheetFormatPr defaultColWidth="9.1796875" defaultRowHeight="11.5"/>
  <cols>
    <col min="1" max="1" width="6.81640625" style="63" bestFit="1" customWidth="1"/>
    <col min="2" max="2" width="36.26953125" style="63" bestFit="1" customWidth="1"/>
    <col min="3" max="3" width="11.453125" style="63" customWidth="1"/>
    <col min="4" max="4" width="11.54296875" style="63" bestFit="1" customWidth="1"/>
    <col min="5" max="5" width="9.26953125" style="63" customWidth="1"/>
    <col min="6" max="6" width="8.7265625" style="63" customWidth="1"/>
    <col min="7" max="7" width="8.54296875" style="63" customWidth="1"/>
    <col min="8" max="16384" width="9.1796875" style="63"/>
  </cols>
  <sheetData>
    <row r="2" spans="1:38" s="60" customFormat="1" ht="15.75" customHeight="1">
      <c r="A2" s="516" t="s">
        <v>290</v>
      </c>
      <c r="B2" s="516"/>
      <c r="C2" s="516"/>
      <c r="D2" s="516"/>
      <c r="E2" s="516"/>
      <c r="F2" s="516"/>
      <c r="G2" s="516"/>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13" t="s">
        <v>135</v>
      </c>
      <c r="B3" s="513"/>
      <c r="C3" s="513"/>
      <c r="D3" s="513"/>
      <c r="E3" s="513"/>
      <c r="F3" s="513"/>
      <c r="G3" s="513"/>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27"/>
      <c r="B5" s="327"/>
      <c r="C5" s="309"/>
      <c r="D5" s="326"/>
      <c r="E5" s="308" t="s">
        <v>50</v>
      </c>
      <c r="F5" s="518" t="s">
        <v>12</v>
      </c>
      <c r="G5" s="519"/>
    </row>
    <row r="6" spans="1:38" ht="14">
      <c r="A6" s="351" t="s">
        <v>49</v>
      </c>
      <c r="B6" s="314" t="s">
        <v>10</v>
      </c>
      <c r="C6" s="518" t="s">
        <v>379</v>
      </c>
      <c r="D6" s="519"/>
      <c r="E6" s="308" t="s">
        <v>14</v>
      </c>
      <c r="F6" s="518" t="s">
        <v>14</v>
      </c>
      <c r="G6" s="519"/>
    </row>
    <row r="7" spans="1:38" ht="14">
      <c r="A7" s="352"/>
      <c r="B7" s="317" t="s">
        <v>180</v>
      </c>
      <c r="C7" s="514" t="s">
        <v>380</v>
      </c>
      <c r="D7" s="515"/>
      <c r="E7" s="313" t="s">
        <v>51</v>
      </c>
      <c r="F7" s="514" t="s">
        <v>18</v>
      </c>
      <c r="G7" s="515"/>
    </row>
    <row r="8" spans="1:38" ht="12" customHeight="1">
      <c r="A8" s="318"/>
      <c r="B8" s="318"/>
      <c r="C8" s="309"/>
      <c r="D8" s="326"/>
      <c r="E8" s="313" t="s">
        <v>19</v>
      </c>
      <c r="F8" s="514" t="s">
        <v>19</v>
      </c>
      <c r="G8" s="515"/>
    </row>
    <row r="9" spans="1:38" ht="12" thickBot="1">
      <c r="A9" s="64"/>
      <c r="B9" s="65" t="str">
        <f>' F4'!A10</f>
        <v>Janar - Korrik / January - July</v>
      </c>
      <c r="C9" s="66">
        <v>2018</v>
      </c>
      <c r="D9" s="225">
        <v>2019</v>
      </c>
      <c r="E9" s="66" t="s">
        <v>388</v>
      </c>
      <c r="F9" s="66">
        <v>2018</v>
      </c>
      <c r="G9" s="225">
        <v>2019</v>
      </c>
    </row>
    <row r="10" spans="1:38" ht="14.5" thickBot="1">
      <c r="A10" s="510" t="s">
        <v>346</v>
      </c>
      <c r="B10" s="510"/>
      <c r="C10" s="510"/>
      <c r="D10" s="510"/>
      <c r="E10" s="510"/>
      <c r="F10" s="510"/>
      <c r="G10" s="510"/>
    </row>
    <row r="11" spans="1:38" ht="26">
      <c r="A11" s="117">
        <v>1</v>
      </c>
      <c r="B11" s="118" t="s">
        <v>173</v>
      </c>
      <c r="C11" s="132">
        <v>232</v>
      </c>
      <c r="D11" s="127">
        <v>290</v>
      </c>
      <c r="E11" s="89">
        <f t="shared" ref="E11:E19" si="0">(D11/C11-1)*100</f>
        <v>25</v>
      </c>
      <c r="F11" s="133">
        <f>C11/C$29*100</f>
        <v>0.29109159347553326</v>
      </c>
      <c r="G11" s="133">
        <f>D11/D$29*100</f>
        <v>0.37159002088592186</v>
      </c>
    </row>
    <row r="12" spans="1:38" ht="26">
      <c r="A12" s="119">
        <v>2</v>
      </c>
      <c r="B12" s="120" t="s">
        <v>243</v>
      </c>
      <c r="C12" s="127">
        <v>64036</v>
      </c>
      <c r="D12" s="127">
        <v>63564</v>
      </c>
      <c r="E12" s="89">
        <f t="shared" si="0"/>
        <v>-0.73708538946842816</v>
      </c>
      <c r="F12" s="126">
        <f>C12/C$29*100</f>
        <v>80.346298619824339</v>
      </c>
      <c r="G12" s="126">
        <f>D12/D$29*100</f>
        <v>81.447407198595641</v>
      </c>
    </row>
    <row r="13" spans="1:38" s="70" customFormat="1" ht="26">
      <c r="A13" s="130">
        <v>3</v>
      </c>
      <c r="B13" s="131" t="s">
        <v>231</v>
      </c>
      <c r="C13" s="127">
        <v>2572</v>
      </c>
      <c r="D13" s="127">
        <v>2738</v>
      </c>
      <c r="E13" s="89">
        <f t="shared" si="0"/>
        <v>6.4541213063763703</v>
      </c>
      <c r="F13" s="126">
        <f t="shared" ref="F13:G19" si="1">C13/C$29*100</f>
        <v>3.2271016311166876</v>
      </c>
      <c r="G13" s="126">
        <f t="shared" si="1"/>
        <v>3.5083223351229451</v>
      </c>
    </row>
    <row r="14" spans="1:38" ht="26">
      <c r="A14" s="119">
        <v>4</v>
      </c>
      <c r="B14" s="120" t="s">
        <v>232</v>
      </c>
      <c r="C14" s="125">
        <v>0</v>
      </c>
      <c r="D14" s="127">
        <v>0</v>
      </c>
      <c r="E14" s="125"/>
      <c r="F14" s="126">
        <f t="shared" si="1"/>
        <v>0</v>
      </c>
      <c r="G14" s="126">
        <f t="shared" si="1"/>
        <v>0</v>
      </c>
    </row>
    <row r="15" spans="1:38" ht="26">
      <c r="A15" s="119">
        <v>5</v>
      </c>
      <c r="B15" s="120" t="s">
        <v>233</v>
      </c>
      <c r="C15" s="125">
        <v>0</v>
      </c>
      <c r="D15" s="127">
        <v>0</v>
      </c>
      <c r="E15" s="125"/>
      <c r="F15" s="126">
        <f t="shared" si="1"/>
        <v>0</v>
      </c>
      <c r="G15" s="126">
        <f t="shared" si="1"/>
        <v>0</v>
      </c>
    </row>
    <row r="16" spans="1:38" ht="39">
      <c r="A16" s="119">
        <v>6</v>
      </c>
      <c r="B16" s="120" t="s">
        <v>155</v>
      </c>
      <c r="C16" s="125">
        <v>0</v>
      </c>
      <c r="D16" s="127">
        <v>0</v>
      </c>
      <c r="E16" s="125"/>
      <c r="F16" s="126">
        <f t="shared" si="1"/>
        <v>0</v>
      </c>
      <c r="G16" s="126">
        <f t="shared" si="1"/>
        <v>0</v>
      </c>
    </row>
    <row r="17" spans="1:7" ht="26">
      <c r="A17" s="119">
        <v>7</v>
      </c>
      <c r="B17" s="120" t="s">
        <v>244</v>
      </c>
      <c r="C17" s="125">
        <v>1</v>
      </c>
      <c r="D17" s="127">
        <v>1</v>
      </c>
      <c r="E17" s="89">
        <f t="shared" si="0"/>
        <v>0</v>
      </c>
      <c r="F17" s="126">
        <f t="shared" si="1"/>
        <v>1.2547051442910915E-3</v>
      </c>
      <c r="G17" s="126">
        <f t="shared" si="1"/>
        <v>1.2813448996066271E-3</v>
      </c>
    </row>
    <row r="18" spans="1:7" s="70" customFormat="1" ht="26">
      <c r="A18" s="130">
        <v>8</v>
      </c>
      <c r="B18" s="131" t="s">
        <v>165</v>
      </c>
      <c r="C18" s="127">
        <v>105</v>
      </c>
      <c r="D18" s="127">
        <v>106</v>
      </c>
      <c r="E18" s="89">
        <f t="shared" si="0"/>
        <v>0.952380952380949</v>
      </c>
      <c r="F18" s="126">
        <f t="shared" si="1"/>
        <v>0.13174404015056462</v>
      </c>
      <c r="G18" s="126">
        <f t="shared" si="1"/>
        <v>0.13582255935830248</v>
      </c>
    </row>
    <row r="19" spans="1:7" ht="26.5" thickBot="1">
      <c r="A19" s="228">
        <v>9</v>
      </c>
      <c r="B19" s="123" t="s">
        <v>157</v>
      </c>
      <c r="C19" s="229">
        <v>25</v>
      </c>
      <c r="D19" s="229">
        <v>31</v>
      </c>
      <c r="E19" s="280">
        <f t="shared" si="0"/>
        <v>24</v>
      </c>
      <c r="F19" s="257">
        <f t="shared" si="1"/>
        <v>3.1367628607277286E-2</v>
      </c>
      <c r="G19" s="257">
        <f t="shared" si="1"/>
        <v>3.9721691887805444E-2</v>
      </c>
    </row>
    <row r="20" spans="1:7" ht="26.5" thickBot="1">
      <c r="A20" s="368">
        <v>10</v>
      </c>
      <c r="B20" s="369" t="s">
        <v>164</v>
      </c>
      <c r="C20" s="370">
        <v>12707</v>
      </c>
      <c r="D20" s="370">
        <v>11278</v>
      </c>
      <c r="E20" s="371">
        <f>(D20/C20-1)*100</f>
        <v>-11.245770048005033</v>
      </c>
      <c r="F20" s="371">
        <f>SUM(F21:F23)</f>
        <v>15.943538268506902</v>
      </c>
      <c r="G20" s="371">
        <f>SUM(G21:G23)</f>
        <v>14.45100777776354</v>
      </c>
    </row>
    <row r="21" spans="1:7" s="70" customFormat="1" ht="13">
      <c r="A21" s="233"/>
      <c r="B21" s="234" t="s">
        <v>102</v>
      </c>
      <c r="C21" s="232">
        <v>10638</v>
      </c>
      <c r="D21" s="232">
        <v>9512</v>
      </c>
      <c r="E21" s="281">
        <f>(D21/C21-1)*100</f>
        <v>-10.584696371498403</v>
      </c>
      <c r="F21" s="264">
        <f t="shared" ref="F21:G28" si="2">C21/C$29*100</f>
        <v>13.347553324968633</v>
      </c>
      <c r="G21" s="264">
        <f t="shared" si="2"/>
        <v>12.188152685058236</v>
      </c>
    </row>
    <row r="22" spans="1:7" ht="13">
      <c r="A22" s="119"/>
      <c r="B22" s="121" t="s">
        <v>289</v>
      </c>
      <c r="C22" s="127">
        <v>51</v>
      </c>
      <c r="D22" s="127">
        <v>60</v>
      </c>
      <c r="E22" s="89">
        <f>(D22/C22-1)*100</f>
        <v>17.647058823529417</v>
      </c>
      <c r="F22" s="126">
        <f t="shared" si="2"/>
        <v>6.3989962358845673E-2</v>
      </c>
      <c r="G22" s="126">
        <f t="shared" si="2"/>
        <v>7.6880693976397629E-2</v>
      </c>
    </row>
    <row r="23" spans="1:7" ht="26">
      <c r="A23" s="119"/>
      <c r="B23" s="432" t="s">
        <v>373</v>
      </c>
      <c r="C23" s="433">
        <v>2018</v>
      </c>
      <c r="D23" s="433">
        <v>1706</v>
      </c>
      <c r="E23" s="434">
        <f t="shared" ref="E23:E28" si="3">(D23/C23-1)*100</f>
        <v>-15.460852329038655</v>
      </c>
      <c r="F23" s="435">
        <f t="shared" si="2"/>
        <v>2.5319949811794227</v>
      </c>
      <c r="G23" s="435">
        <f t="shared" si="2"/>
        <v>2.1859743987289058</v>
      </c>
    </row>
    <row r="24" spans="1:7" ht="26">
      <c r="A24" s="119">
        <v>11</v>
      </c>
      <c r="B24" s="120" t="s">
        <v>163</v>
      </c>
      <c r="C24" s="127">
        <v>0</v>
      </c>
      <c r="D24" s="127">
        <v>0</v>
      </c>
      <c r="E24" s="127">
        <v>0</v>
      </c>
      <c r="F24" s="126">
        <f t="shared" si="2"/>
        <v>0</v>
      </c>
      <c r="G24" s="126">
        <f t="shared" si="2"/>
        <v>0</v>
      </c>
    </row>
    <row r="25" spans="1:7" ht="26">
      <c r="A25" s="119">
        <v>12</v>
      </c>
      <c r="B25" s="120" t="s">
        <v>254</v>
      </c>
      <c r="C25" s="127">
        <v>0</v>
      </c>
      <c r="D25" s="127">
        <v>0</v>
      </c>
      <c r="E25" s="127">
        <v>0</v>
      </c>
      <c r="F25" s="126">
        <f t="shared" si="2"/>
        <v>0</v>
      </c>
      <c r="G25" s="126">
        <f t="shared" si="2"/>
        <v>0</v>
      </c>
    </row>
    <row r="26" spans="1:7" ht="26">
      <c r="A26" s="119">
        <v>13</v>
      </c>
      <c r="B26" s="120" t="s">
        <v>160</v>
      </c>
      <c r="C26" s="127">
        <v>0</v>
      </c>
      <c r="D26" s="127">
        <v>3</v>
      </c>
      <c r="E26" s="127">
        <v>0</v>
      </c>
      <c r="F26" s="126">
        <f t="shared" si="2"/>
        <v>0</v>
      </c>
      <c r="G26" s="126">
        <f t="shared" si="2"/>
        <v>3.8440346988198814E-3</v>
      </c>
    </row>
    <row r="27" spans="1:7" ht="26">
      <c r="A27" s="119">
        <v>14</v>
      </c>
      <c r="B27" s="120" t="s">
        <v>253</v>
      </c>
      <c r="C27" s="127">
        <v>0</v>
      </c>
      <c r="D27" s="127">
        <v>0</v>
      </c>
      <c r="E27" s="127">
        <v>0</v>
      </c>
      <c r="F27" s="126">
        <f t="shared" si="2"/>
        <v>0</v>
      </c>
      <c r="G27" s="126">
        <f t="shared" si="2"/>
        <v>0</v>
      </c>
    </row>
    <row r="28" spans="1:7" ht="26.5" thickBot="1">
      <c r="A28" s="122">
        <v>15</v>
      </c>
      <c r="B28" s="123" t="s">
        <v>234</v>
      </c>
      <c r="C28" s="154">
        <v>22</v>
      </c>
      <c r="D28" s="229">
        <v>32</v>
      </c>
      <c r="E28" s="280">
        <f t="shared" si="3"/>
        <v>45.45454545454546</v>
      </c>
      <c r="F28" s="257">
        <f t="shared" si="2"/>
        <v>2.7603513174404015E-2</v>
      </c>
      <c r="G28" s="257">
        <f t="shared" si="2"/>
        <v>4.1003036787412066E-2</v>
      </c>
    </row>
    <row r="29" spans="1:7" ht="14.5" thickBot="1">
      <c r="A29" s="362"/>
      <c r="B29" s="363" t="s">
        <v>9</v>
      </c>
      <c r="C29" s="359">
        <v>79700</v>
      </c>
      <c r="D29" s="359">
        <v>78043</v>
      </c>
      <c r="E29" s="360">
        <f>(D29/C29-1)*100</f>
        <v>-2.0790464240903361</v>
      </c>
      <c r="F29" s="361">
        <f>SUM(F11:F19,F21:F28)</f>
        <v>99.999999999999972</v>
      </c>
      <c r="G29" s="361">
        <f>SUM(G11:G19,G21:G28)</f>
        <v>99.999999999999986</v>
      </c>
    </row>
    <row r="32" spans="1:7">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L26"/>
  <sheetViews>
    <sheetView topLeftCell="A4" zoomScale="81" zoomScaleNormal="81" workbookViewId="0">
      <selection activeCell="H22" sqref="H22"/>
    </sheetView>
  </sheetViews>
  <sheetFormatPr defaultColWidth="9.1796875" defaultRowHeight="11.5"/>
  <cols>
    <col min="1" max="1" width="36.453125" style="63" customWidth="1"/>
    <col min="2" max="2" width="12.1796875" style="63" customWidth="1"/>
    <col min="3" max="3" width="12.453125" style="63" bestFit="1" customWidth="1"/>
    <col min="4" max="4" width="9.54296875" style="63" customWidth="1"/>
    <col min="5" max="5" width="8.7265625" style="63" customWidth="1"/>
    <col min="6" max="6" width="8.81640625" style="63" customWidth="1"/>
    <col min="7" max="16384" width="9.1796875" style="63"/>
  </cols>
  <sheetData>
    <row r="2" spans="1:64" s="60" customFormat="1" ht="15.75" customHeight="1">
      <c r="A2" s="516" t="s">
        <v>111</v>
      </c>
      <c r="B2" s="516"/>
      <c r="C2" s="516"/>
      <c r="D2" s="516"/>
      <c r="E2" s="516"/>
      <c r="F2" s="51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s="60" customFormat="1" ht="15.75" customHeight="1">
      <c r="A3" s="513" t="s">
        <v>183</v>
      </c>
      <c r="B3" s="513"/>
      <c r="C3" s="513"/>
      <c r="D3" s="513"/>
      <c r="E3" s="513"/>
      <c r="F3" s="51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c r="A4" s="64"/>
      <c r="B4" s="62"/>
      <c r="C4" s="62"/>
      <c r="D4" s="62"/>
      <c r="E4" s="62"/>
      <c r="F4" s="62"/>
    </row>
    <row r="5" spans="1:64" ht="12" customHeight="1">
      <c r="A5" s="327"/>
      <c r="B5" s="309"/>
      <c r="C5" s="326"/>
      <c r="D5" s="308" t="s">
        <v>50</v>
      </c>
      <c r="E5" s="518" t="s">
        <v>12</v>
      </c>
      <c r="F5" s="519"/>
    </row>
    <row r="6" spans="1:64" ht="12" customHeight="1">
      <c r="A6" s="314" t="s">
        <v>10</v>
      </c>
      <c r="B6" s="518" t="s">
        <v>265</v>
      </c>
      <c r="C6" s="519"/>
      <c r="D6" s="308" t="s">
        <v>14</v>
      </c>
      <c r="E6" s="518" t="s">
        <v>14</v>
      </c>
      <c r="F6" s="519"/>
    </row>
    <row r="7" spans="1:64" ht="12" customHeight="1">
      <c r="A7" s="317" t="s">
        <v>180</v>
      </c>
      <c r="B7" s="514" t="s">
        <v>266</v>
      </c>
      <c r="C7" s="515"/>
      <c r="D7" s="313" t="s">
        <v>51</v>
      </c>
      <c r="E7" s="514" t="s">
        <v>18</v>
      </c>
      <c r="F7" s="515"/>
    </row>
    <row r="8" spans="1:64" ht="12" customHeight="1">
      <c r="A8" s="318"/>
      <c r="B8" s="309"/>
      <c r="C8" s="326"/>
      <c r="D8" s="313" t="s">
        <v>19</v>
      </c>
      <c r="E8" s="514" t="s">
        <v>19</v>
      </c>
      <c r="F8" s="515"/>
    </row>
    <row r="9" spans="1:64" ht="17.25" customHeight="1" thickBot="1">
      <c r="A9" s="65" t="str">
        <f>' F4'!A10</f>
        <v>Janar - Korrik / January - July</v>
      </c>
      <c r="B9" s="66">
        <v>2018</v>
      </c>
      <c r="C9" s="225">
        <v>2019</v>
      </c>
      <c r="D9" s="66" t="s">
        <v>388</v>
      </c>
      <c r="E9" s="66">
        <v>2018</v>
      </c>
      <c r="F9" s="225">
        <v>2019</v>
      </c>
    </row>
    <row r="10" spans="1:64" ht="14.5" thickBot="1">
      <c r="A10" s="510" t="s">
        <v>339</v>
      </c>
      <c r="B10" s="510"/>
      <c r="C10" s="510"/>
      <c r="D10" s="510"/>
      <c r="E10" s="510"/>
      <c r="F10" s="510"/>
    </row>
    <row r="11" spans="1:64" ht="13">
      <c r="A11" s="134" t="s">
        <v>23</v>
      </c>
      <c r="B11" s="124">
        <v>11311088.265199997</v>
      </c>
      <c r="C11" s="124">
        <v>12821752.126599988</v>
      </c>
      <c r="D11" s="282">
        <f>(C11/B11-1)*100</f>
        <v>13.355601388486571</v>
      </c>
      <c r="E11" s="166">
        <f>B11/B25*100</f>
        <v>21.380965336570519</v>
      </c>
      <c r="F11" s="140">
        <f>C11/C25*100</f>
        <v>22.333372329162394</v>
      </c>
      <c r="G11" s="76"/>
    </row>
    <row r="12" spans="1:64" ht="13">
      <c r="A12" s="74" t="s">
        <v>24</v>
      </c>
      <c r="B12" s="114"/>
      <c r="C12" s="114"/>
      <c r="D12" s="128"/>
      <c r="E12" s="137"/>
      <c r="F12" s="137"/>
      <c r="G12" s="76"/>
    </row>
    <row r="13" spans="1:64" ht="13">
      <c r="A13" s="135" t="s">
        <v>25</v>
      </c>
      <c r="B13" s="138">
        <v>32613405.949542429</v>
      </c>
      <c r="C13" s="138">
        <v>33985368.075950176</v>
      </c>
      <c r="D13" s="139">
        <f>(C13/B13-1)*100</f>
        <v>4.2067428606824109</v>
      </c>
      <c r="E13" s="140">
        <f>B13/B$25*100</f>
        <v>61.648011735530382</v>
      </c>
      <c r="F13" s="140">
        <f>C13/C$25*100</f>
        <v>59.196892241364417</v>
      </c>
      <c r="G13" s="76"/>
    </row>
    <row r="14" spans="1:64" ht="13">
      <c r="A14" s="136" t="s">
        <v>26</v>
      </c>
      <c r="B14" s="141"/>
      <c r="C14" s="141"/>
      <c r="D14" s="142"/>
      <c r="E14" s="143"/>
      <c r="F14" s="143"/>
      <c r="G14" s="76"/>
    </row>
    <row r="15" spans="1:64" ht="13">
      <c r="A15" s="135" t="s">
        <v>261</v>
      </c>
      <c r="B15" s="138">
        <v>2891061.1864441186</v>
      </c>
      <c r="C15" s="138">
        <v>3403796.1401359984</v>
      </c>
      <c r="D15" s="139">
        <f>(C15/B15-1)*100</f>
        <v>17.735181672945565</v>
      </c>
      <c r="E15" s="140">
        <f>B15/B$25*100</f>
        <v>5.464874604810908</v>
      </c>
      <c r="F15" s="140">
        <f>C15/C$25*100</f>
        <v>5.9288501118747821</v>
      </c>
      <c r="G15" s="76"/>
    </row>
    <row r="16" spans="1:64" ht="13">
      <c r="A16" s="136" t="s">
        <v>27</v>
      </c>
      <c r="B16" s="141"/>
      <c r="C16" s="141"/>
      <c r="D16" s="142"/>
      <c r="E16" s="143"/>
      <c r="F16" s="143"/>
      <c r="G16" s="76"/>
    </row>
    <row r="17" spans="1:7" ht="13">
      <c r="A17" s="135" t="s">
        <v>174</v>
      </c>
      <c r="B17" s="138">
        <v>132464.39999999997</v>
      </c>
      <c r="C17" s="138">
        <v>179641.20999999996</v>
      </c>
      <c r="D17" s="139">
        <f>(C17/B17-1)*100</f>
        <v>35.614708555657224</v>
      </c>
      <c r="E17" s="140">
        <f>B17/B$25*100</f>
        <v>0.25039294878842794</v>
      </c>
      <c r="F17" s="140">
        <f>C17/C$25*100</f>
        <v>0.31290528696682363</v>
      </c>
      <c r="G17" s="76"/>
    </row>
    <row r="18" spans="1:7" ht="13">
      <c r="A18" s="136" t="s">
        <v>175</v>
      </c>
      <c r="B18" s="176"/>
      <c r="C18" s="176"/>
      <c r="D18" s="142"/>
      <c r="E18" s="143"/>
      <c r="F18" s="143"/>
      <c r="G18" s="76"/>
    </row>
    <row r="19" spans="1:7" ht="13">
      <c r="A19" s="135" t="s">
        <v>28</v>
      </c>
      <c r="B19" s="145">
        <v>2954009.5156140001</v>
      </c>
      <c r="C19" s="145">
        <v>3340885.3595769992</v>
      </c>
      <c r="D19" s="139">
        <f>(C19/B19-1)*100</f>
        <v>13.096634994507994</v>
      </c>
      <c r="E19" s="140">
        <f>B19/B$25*100</f>
        <v>5.5838636898945326</v>
      </c>
      <c r="F19" s="140">
        <f>C19/C$25*100</f>
        <v>5.8192699334506859</v>
      </c>
      <c r="G19" s="76"/>
    </row>
    <row r="20" spans="1:7" ht="13">
      <c r="A20" s="136" t="s">
        <v>29</v>
      </c>
      <c r="B20" s="176"/>
      <c r="C20" s="176"/>
      <c r="D20" s="142"/>
      <c r="E20" s="143"/>
      <c r="F20" s="143"/>
    </row>
    <row r="21" spans="1:7" ht="13">
      <c r="A21" s="135" t="s">
        <v>30</v>
      </c>
      <c r="B21" s="145">
        <v>616884.24559399986</v>
      </c>
      <c r="C21" s="145">
        <v>960834.74208900018</v>
      </c>
      <c r="D21" s="139">
        <f>(C21/B21-1)*100</f>
        <v>55.756083730718274</v>
      </c>
      <c r="E21" s="140">
        <f>B21/B$25*100</f>
        <v>1.1660753026126751</v>
      </c>
      <c r="F21" s="140">
        <f>C21/C$25*100</f>
        <v>1.6736152617823752</v>
      </c>
    </row>
    <row r="22" spans="1:7" ht="13">
      <c r="A22" s="136" t="s">
        <v>31</v>
      </c>
      <c r="B22" s="141"/>
      <c r="C22" s="141"/>
      <c r="D22" s="142"/>
      <c r="E22" s="143"/>
      <c r="F22" s="143"/>
    </row>
    <row r="23" spans="1:7" ht="13">
      <c r="A23" s="135" t="s">
        <v>32</v>
      </c>
      <c r="B23" s="138">
        <v>2383694.3748309999</v>
      </c>
      <c r="C23" s="138">
        <v>2718452.519423001</v>
      </c>
      <c r="D23" s="139">
        <f>(C23/B23-1)*100</f>
        <v>14.043668858166214</v>
      </c>
      <c r="E23" s="140">
        <f>B23/B$25*100</f>
        <v>4.5058163817925605</v>
      </c>
      <c r="F23" s="140">
        <f>C23/C$25*100</f>
        <v>4.7350948353985078</v>
      </c>
    </row>
    <row r="24" spans="1:7" ht="13.5" thickBot="1">
      <c r="A24" s="74" t="s">
        <v>33</v>
      </c>
      <c r="B24" s="114"/>
      <c r="C24" s="114"/>
      <c r="D24" s="128"/>
      <c r="E24" s="128"/>
      <c r="F24" s="137"/>
    </row>
    <row r="25" spans="1:7" ht="14.5" thickBot="1">
      <c r="A25" s="372" t="s">
        <v>9</v>
      </c>
      <c r="B25" s="373">
        <v>52902607.937225543</v>
      </c>
      <c r="C25" s="373">
        <v>57410730.173775166</v>
      </c>
      <c r="D25" s="374">
        <f>(C25/B25-1)*100</f>
        <v>8.5215500942769751</v>
      </c>
      <c r="E25" s="375">
        <f>SUM(E11,E13,E15,E17,E19,E21,E23)</f>
        <v>99.999999999999986</v>
      </c>
      <c r="F25" s="375">
        <f>SUM(F11,F13,F15,F17,F19,F21,F23)</f>
        <v>99.999999999999986</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K25"/>
  <sheetViews>
    <sheetView zoomScaleNormal="100" workbookViewId="0">
      <selection activeCell="B25" sqref="B25:C25"/>
    </sheetView>
  </sheetViews>
  <sheetFormatPr defaultColWidth="9.1796875" defaultRowHeight="12.5"/>
  <cols>
    <col min="1" max="1" width="37" style="111" customWidth="1"/>
    <col min="2" max="3" width="12.453125" style="111" bestFit="1" customWidth="1"/>
    <col min="4" max="4" width="9.54296875" style="111" customWidth="1"/>
    <col min="5" max="5" width="8.1796875" style="111" customWidth="1"/>
    <col min="6" max="6" width="8.26953125" style="111" customWidth="1"/>
    <col min="7" max="7" width="14.453125" style="111" bestFit="1" customWidth="1"/>
    <col min="8" max="8" width="10.26953125" style="111" bestFit="1" customWidth="1"/>
    <col min="9" max="16384" width="9.1796875" style="111"/>
  </cols>
  <sheetData>
    <row r="2" spans="1:11" ht="15.75" customHeight="1">
      <c r="A2" s="516" t="s">
        <v>59</v>
      </c>
      <c r="B2" s="516"/>
      <c r="C2" s="516"/>
      <c r="D2" s="516"/>
      <c r="E2" s="516"/>
      <c r="F2" s="516"/>
      <c r="G2" s="92"/>
    </row>
    <row r="3" spans="1:11" ht="15.5">
      <c r="A3" s="513" t="s">
        <v>135</v>
      </c>
      <c r="B3" s="513"/>
      <c r="C3" s="513"/>
      <c r="D3" s="513"/>
      <c r="E3" s="513"/>
      <c r="F3" s="513"/>
      <c r="G3" s="93"/>
    </row>
    <row r="5" spans="1:11">
      <c r="A5" s="327"/>
      <c r="B5" s="376"/>
      <c r="C5" s="326"/>
      <c r="D5" s="308" t="s">
        <v>50</v>
      </c>
      <c r="E5" s="518" t="s">
        <v>12</v>
      </c>
      <c r="F5" s="519"/>
    </row>
    <row r="6" spans="1:11" ht="14">
      <c r="A6" s="314" t="s">
        <v>10</v>
      </c>
      <c r="B6" s="518" t="s">
        <v>265</v>
      </c>
      <c r="C6" s="519"/>
      <c r="D6" s="308" t="s">
        <v>14</v>
      </c>
      <c r="E6" s="518" t="s">
        <v>14</v>
      </c>
      <c r="F6" s="519"/>
    </row>
    <row r="7" spans="1:11" ht="14">
      <c r="A7" s="317" t="s">
        <v>180</v>
      </c>
      <c r="B7" s="514" t="s">
        <v>266</v>
      </c>
      <c r="C7" s="515"/>
      <c r="D7" s="313" t="s">
        <v>51</v>
      </c>
      <c r="E7" s="514" t="s">
        <v>18</v>
      </c>
      <c r="F7" s="515"/>
    </row>
    <row r="8" spans="1:11">
      <c r="A8" s="318"/>
      <c r="B8" s="309"/>
      <c r="C8" s="326"/>
      <c r="D8" s="313" t="s">
        <v>19</v>
      </c>
      <c r="E8" s="514" t="s">
        <v>19</v>
      </c>
      <c r="F8" s="515"/>
    </row>
    <row r="9" spans="1:11" ht="15.75" customHeight="1" thickBot="1">
      <c r="A9" s="65" t="str">
        <f>' F4'!A10</f>
        <v>Janar - Korrik / January - July</v>
      </c>
      <c r="B9" s="66">
        <v>2018</v>
      </c>
      <c r="C9" s="225">
        <v>2019</v>
      </c>
      <c r="D9" s="66" t="s">
        <v>388</v>
      </c>
      <c r="E9" s="66">
        <v>2018</v>
      </c>
      <c r="F9" s="225">
        <v>2019</v>
      </c>
    </row>
    <row r="10" spans="1:11" ht="14.5" thickBot="1">
      <c r="A10" s="510" t="s">
        <v>341</v>
      </c>
      <c r="B10" s="510"/>
      <c r="C10" s="510"/>
      <c r="D10" s="510"/>
      <c r="E10" s="510"/>
      <c r="F10" s="510"/>
    </row>
    <row r="11" spans="1:11" ht="12" customHeight="1">
      <c r="A11" s="134" t="s">
        <v>23</v>
      </c>
      <c r="B11" s="124">
        <v>6193307.9100000001</v>
      </c>
      <c r="C11" s="124">
        <v>6042381.8899999987</v>
      </c>
      <c r="D11" s="282">
        <f>(C11/B11-1)*100</f>
        <v>-2.4369209829905203</v>
      </c>
      <c r="E11" s="166">
        <f>B11/B25*100</f>
        <v>25.017240689300863</v>
      </c>
      <c r="F11" s="140">
        <f>C11/C25*100</f>
        <v>22.241280872578859</v>
      </c>
      <c r="G11" s="144"/>
    </row>
    <row r="12" spans="1:11" ht="12" customHeight="1">
      <c r="A12" s="74" t="s">
        <v>24</v>
      </c>
      <c r="B12" s="114"/>
      <c r="C12" s="114"/>
      <c r="D12" s="128"/>
      <c r="E12" s="137"/>
      <c r="F12" s="137"/>
      <c r="G12" s="144"/>
    </row>
    <row r="13" spans="1:11" ht="12" customHeight="1">
      <c r="A13" s="135" t="s">
        <v>25</v>
      </c>
      <c r="B13" s="138">
        <v>16407241.330100004</v>
      </c>
      <c r="C13" s="138">
        <v>17840010.449999999</v>
      </c>
      <c r="D13" s="139">
        <f>(C13/B13-1)*100</f>
        <v>8.7325412668338043</v>
      </c>
      <c r="E13" s="140">
        <f>B13/B$25*100</f>
        <v>66.275391336478307</v>
      </c>
      <c r="F13" s="140">
        <f>C13/C$25*100</f>
        <v>65.66693241366643</v>
      </c>
      <c r="G13" s="144"/>
    </row>
    <row r="14" spans="1:11" ht="12" customHeight="1">
      <c r="A14" s="136" t="s">
        <v>26</v>
      </c>
      <c r="B14" s="141"/>
      <c r="C14" s="141"/>
      <c r="D14" s="142"/>
      <c r="E14" s="143"/>
      <c r="F14" s="143"/>
      <c r="G14" s="144"/>
    </row>
    <row r="15" spans="1:11" ht="12" customHeight="1">
      <c r="A15" s="135" t="s">
        <v>261</v>
      </c>
      <c r="B15" s="138">
        <v>1780084.3199999998</v>
      </c>
      <c r="C15" s="138">
        <v>1910381.73</v>
      </c>
      <c r="D15" s="139">
        <f>(C15/B15-1)*100</f>
        <v>7.3197324719988632</v>
      </c>
      <c r="E15" s="140">
        <f>B15/B$25*100</f>
        <v>7.1904705091096384</v>
      </c>
      <c r="F15" s="140">
        <f>C15/C$25*100</f>
        <v>7.0318853399670029</v>
      </c>
      <c r="G15" s="144"/>
    </row>
    <row r="16" spans="1:11" ht="12" customHeight="1">
      <c r="A16" s="136" t="s">
        <v>27</v>
      </c>
      <c r="B16" s="141"/>
      <c r="C16" s="141"/>
      <c r="D16" s="142"/>
      <c r="E16" s="143"/>
      <c r="F16" s="143"/>
      <c r="G16" s="475"/>
      <c r="H16" s="476"/>
      <c r="I16" s="476"/>
      <c r="J16" s="476"/>
      <c r="K16" s="476"/>
    </row>
    <row r="17" spans="1:11" ht="12" customHeight="1">
      <c r="A17" s="135" t="s">
        <v>174</v>
      </c>
      <c r="B17" s="138">
        <v>567.38</v>
      </c>
      <c r="C17" s="138">
        <v>4836.1000000000004</v>
      </c>
      <c r="D17" s="139">
        <f>(C17/B17-1)*100</f>
        <v>752.35644541577074</v>
      </c>
      <c r="E17" s="140">
        <f>B17/B$25*100</f>
        <v>2.2918741048506214E-3</v>
      </c>
      <c r="F17" s="140">
        <f>C17/C$25*100</f>
        <v>1.7801102344406544E-2</v>
      </c>
      <c r="G17" s="475"/>
      <c r="H17" s="476"/>
      <c r="I17" s="476"/>
      <c r="J17" s="476"/>
      <c r="K17" s="476"/>
    </row>
    <row r="18" spans="1:11" ht="13.5" customHeight="1">
      <c r="A18" s="136" t="s">
        <v>175</v>
      </c>
      <c r="B18" s="176"/>
      <c r="C18" s="176"/>
      <c r="D18" s="142"/>
      <c r="E18" s="143"/>
      <c r="F18" s="143"/>
      <c r="G18" s="477"/>
      <c r="H18" s="478"/>
      <c r="I18" s="479"/>
      <c r="J18" s="480"/>
      <c r="K18" s="476"/>
    </row>
    <row r="19" spans="1:11" ht="12.75" customHeight="1">
      <c r="A19" s="135" t="s">
        <v>28</v>
      </c>
      <c r="B19" s="145">
        <v>227646.28000000003</v>
      </c>
      <c r="C19" s="145">
        <v>1019982.52</v>
      </c>
      <c r="D19" s="139">
        <f>(C19/B19-1)*100</f>
        <v>348.05586983455203</v>
      </c>
      <c r="E19" s="140">
        <f>B19/B$25*100</f>
        <v>0.91955411575588475</v>
      </c>
      <c r="F19" s="140">
        <f>C19/C$25*100</f>
        <v>3.7544329579673077</v>
      </c>
      <c r="G19" s="475"/>
      <c r="H19" s="476"/>
      <c r="I19" s="476"/>
      <c r="J19" s="476"/>
      <c r="K19" s="476"/>
    </row>
    <row r="20" spans="1:11" ht="15" customHeight="1">
      <c r="A20" s="136" t="s">
        <v>29</v>
      </c>
      <c r="B20" s="176"/>
      <c r="C20" s="176"/>
      <c r="D20" s="142"/>
      <c r="E20" s="143"/>
      <c r="F20" s="143"/>
      <c r="G20" s="144"/>
    </row>
    <row r="21" spans="1:11" ht="13">
      <c r="A21" s="135" t="s">
        <v>30</v>
      </c>
      <c r="B21" s="145">
        <v>0</v>
      </c>
      <c r="C21" s="145">
        <v>1459</v>
      </c>
      <c r="D21" s="139" t="e">
        <f>(C21/B21-1)*100</f>
        <v>#DIV/0!</v>
      </c>
      <c r="E21" s="140">
        <f>B21/B$25*100</f>
        <v>0</v>
      </c>
      <c r="F21" s="140">
        <f>C21/C$25*100</f>
        <v>5.3704034905169762E-3</v>
      </c>
      <c r="G21" s="144"/>
    </row>
    <row r="22" spans="1:11" ht="13">
      <c r="A22" s="136" t="s">
        <v>31</v>
      </c>
      <c r="B22" s="141"/>
      <c r="C22" s="141"/>
      <c r="D22" s="142"/>
      <c r="E22" s="143"/>
      <c r="F22" s="143"/>
      <c r="G22" s="144"/>
    </row>
    <row r="23" spans="1:11" ht="13">
      <c r="A23" s="135" t="s">
        <v>32</v>
      </c>
      <c r="B23" s="138">
        <v>147311.88999999998</v>
      </c>
      <c r="C23" s="138">
        <v>348366.97</v>
      </c>
      <c r="D23" s="139">
        <f>(C23/B23-1)*100</f>
        <v>136.48258806536253</v>
      </c>
      <c r="E23" s="140">
        <f>B23/B$25*100</f>
        <v>0.59505147525045499</v>
      </c>
      <c r="F23" s="140">
        <f>C23/C$25*100</f>
        <v>1.2822969099854848</v>
      </c>
      <c r="G23" s="144"/>
    </row>
    <row r="24" spans="1:11" ht="13.5" thickBot="1">
      <c r="A24" s="74" t="s">
        <v>33</v>
      </c>
      <c r="B24" s="114"/>
      <c r="C24" s="114"/>
      <c r="D24" s="128"/>
      <c r="E24" s="128"/>
      <c r="F24" s="137"/>
      <c r="G24" s="144"/>
    </row>
    <row r="25" spans="1:11" ht="14.5" thickBot="1">
      <c r="A25" s="372" t="s">
        <v>9</v>
      </c>
      <c r="B25" s="373">
        <v>24756159.110100005</v>
      </c>
      <c r="C25" s="373">
        <v>27167418.659999996</v>
      </c>
      <c r="D25" s="374">
        <f>(C25/B25-1)*100</f>
        <v>9.7400389906051608</v>
      </c>
      <c r="E25" s="375">
        <f>SUM(E11,E13,E15,E17,E19,E21,E23)</f>
        <v>100.00000000000001</v>
      </c>
      <c r="F25" s="375">
        <f>SUM(F11,F13,F15,F17,F19,F21,F23)</f>
        <v>100.00000000000001</v>
      </c>
      <c r="G25" s="14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D45"/>
  <sheetViews>
    <sheetView zoomScale="83" zoomScaleNormal="83" workbookViewId="0">
      <selection activeCell="J38" sqref="J38"/>
    </sheetView>
  </sheetViews>
  <sheetFormatPr defaultColWidth="9.1796875" defaultRowHeight="11.5"/>
  <cols>
    <col min="1" max="1" width="42.1796875" style="63" customWidth="1"/>
    <col min="2" max="2" width="11.54296875" style="63" customWidth="1"/>
    <col min="3" max="3" width="11.1796875" style="63" customWidth="1"/>
    <col min="4" max="5" width="9.7265625" style="63" customWidth="1"/>
    <col min="6" max="6" width="8.54296875" style="63" customWidth="1"/>
    <col min="7" max="16384" width="9.1796875" style="63"/>
  </cols>
  <sheetData>
    <row r="2" spans="1:30" s="60" customFormat="1" ht="15.75" customHeight="1">
      <c r="A2" s="516" t="s">
        <v>101</v>
      </c>
      <c r="B2" s="516"/>
      <c r="C2" s="516"/>
      <c r="D2" s="516"/>
      <c r="E2" s="516"/>
      <c r="F2" s="516"/>
      <c r="G2" s="59"/>
      <c r="H2" s="59"/>
      <c r="I2" s="59"/>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13" t="s">
        <v>166</v>
      </c>
      <c r="B3" s="513"/>
      <c r="C3" s="513"/>
      <c r="D3" s="513"/>
      <c r="E3" s="513"/>
      <c r="F3" s="513"/>
      <c r="G3" s="59"/>
      <c r="H3" s="59"/>
      <c r="I3" s="59"/>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27"/>
      <c r="B5" s="315"/>
      <c r="C5" s="347"/>
      <c r="D5" s="327" t="s">
        <v>50</v>
      </c>
      <c r="E5" s="518" t="s">
        <v>12</v>
      </c>
      <c r="F5" s="519"/>
    </row>
    <row r="6" spans="1:30" ht="12.75" customHeight="1">
      <c r="A6" s="314" t="s">
        <v>10</v>
      </c>
      <c r="B6" s="522" t="s">
        <v>45</v>
      </c>
      <c r="C6" s="523"/>
      <c r="D6" s="327" t="s">
        <v>14</v>
      </c>
      <c r="E6" s="518" t="s">
        <v>14</v>
      </c>
      <c r="F6" s="519"/>
    </row>
    <row r="7" spans="1:30" ht="13.5" customHeight="1">
      <c r="A7" s="317" t="s">
        <v>180</v>
      </c>
      <c r="B7" s="524" t="s">
        <v>46</v>
      </c>
      <c r="C7" s="525"/>
      <c r="D7" s="318" t="s">
        <v>51</v>
      </c>
      <c r="E7" s="514" t="s">
        <v>18</v>
      </c>
      <c r="F7" s="515"/>
    </row>
    <row r="8" spans="1:30" ht="12" customHeight="1">
      <c r="A8" s="318"/>
      <c r="B8" s="315"/>
      <c r="C8" s="347"/>
      <c r="D8" s="318" t="s">
        <v>19</v>
      </c>
      <c r="E8" s="514" t="s">
        <v>19</v>
      </c>
      <c r="F8" s="515"/>
    </row>
    <row r="9" spans="1:30" ht="16.5" customHeight="1" thickBot="1">
      <c r="A9" s="65" t="str">
        <f>' F4'!A10</f>
        <v>Janar - Korrik / January - July</v>
      </c>
      <c r="B9" s="66">
        <v>2018</v>
      </c>
      <c r="C9" s="225">
        <v>2019</v>
      </c>
      <c r="D9" s="66" t="s">
        <v>388</v>
      </c>
      <c r="E9" s="66">
        <v>2018</v>
      </c>
      <c r="F9" s="225">
        <v>2019</v>
      </c>
    </row>
    <row r="10" spans="1:30" ht="14.5" thickBot="1">
      <c r="A10" s="510" t="s">
        <v>347</v>
      </c>
      <c r="B10" s="510" t="s">
        <v>22</v>
      </c>
      <c r="C10" s="510"/>
      <c r="D10" s="510"/>
      <c r="E10" s="510"/>
      <c r="F10" s="510"/>
    </row>
    <row r="11" spans="1:30" ht="13">
      <c r="A11" s="134" t="s">
        <v>23</v>
      </c>
      <c r="B11" s="132">
        <v>122836</v>
      </c>
      <c r="C11" s="138">
        <v>164203</v>
      </c>
      <c r="D11" s="282">
        <f>(C11/B11-1)*100</f>
        <v>33.676609463023865</v>
      </c>
      <c r="E11" s="166">
        <f>B11/B25*100</f>
        <v>20.028207364894062</v>
      </c>
      <c r="F11" s="140">
        <f>C11/C25*100</f>
        <v>23.989346704008717</v>
      </c>
    </row>
    <row r="12" spans="1:30" ht="13">
      <c r="A12" s="74" t="s">
        <v>24</v>
      </c>
      <c r="B12" s="114"/>
      <c r="C12" s="114"/>
      <c r="D12" s="128"/>
      <c r="E12" s="137"/>
      <c r="F12" s="137"/>
    </row>
    <row r="13" spans="1:30" ht="13">
      <c r="A13" s="135" t="s">
        <v>25</v>
      </c>
      <c r="B13" s="138">
        <v>464268</v>
      </c>
      <c r="C13" s="138">
        <v>490801</v>
      </c>
      <c r="D13" s="139">
        <f>(C13/B13-1)*100</f>
        <v>5.7150180499194514</v>
      </c>
      <c r="E13" s="140">
        <f>B13/B$25*100</f>
        <v>75.698132281127968</v>
      </c>
      <c r="F13" s="140">
        <f>C13/C$25*100</f>
        <v>71.703899147239596</v>
      </c>
    </row>
    <row r="14" spans="1:30" ht="13">
      <c r="A14" s="136" t="s">
        <v>26</v>
      </c>
      <c r="B14" s="141"/>
      <c r="C14" s="141"/>
      <c r="D14" s="142"/>
      <c r="E14" s="143"/>
      <c r="F14" s="143"/>
    </row>
    <row r="15" spans="1:30" ht="13">
      <c r="A15" s="135" t="s">
        <v>261</v>
      </c>
      <c r="B15" s="138">
        <v>8519</v>
      </c>
      <c r="C15" s="138">
        <v>9627</v>
      </c>
      <c r="D15" s="139">
        <f>(C15/B15-1)*100</f>
        <v>13.006221387486793</v>
      </c>
      <c r="E15" s="140">
        <f>B15/B$25*100</f>
        <v>1.3890089105924364</v>
      </c>
      <c r="F15" s="140">
        <f>C15/C$25*100</f>
        <v>1.4064629800886217</v>
      </c>
    </row>
    <row r="16" spans="1:30" ht="13">
      <c r="A16" s="136" t="s">
        <v>27</v>
      </c>
      <c r="B16" s="141"/>
      <c r="C16" s="141"/>
      <c r="D16" s="142"/>
      <c r="E16" s="143"/>
      <c r="F16" s="143"/>
    </row>
    <row r="17" spans="1:6" ht="13">
      <c r="A17" s="135" t="s">
        <v>174</v>
      </c>
      <c r="B17" s="138">
        <v>42</v>
      </c>
      <c r="C17" s="138">
        <v>47</v>
      </c>
      <c r="D17" s="139">
        <f>(C17/B17-1)*100</f>
        <v>11.904761904761907</v>
      </c>
      <c r="E17" s="140">
        <f>B17/B$25*100</f>
        <v>6.8480307835288561E-3</v>
      </c>
      <c r="F17" s="140">
        <f>C17/C$25*100</f>
        <v>6.8664963191196861E-3</v>
      </c>
    </row>
    <row r="18" spans="1:6" ht="12" customHeight="1">
      <c r="A18" s="136" t="s">
        <v>175</v>
      </c>
      <c r="B18" s="141"/>
      <c r="C18" s="141"/>
      <c r="D18" s="142"/>
      <c r="E18" s="143"/>
      <c r="F18" s="143"/>
    </row>
    <row r="19" spans="1:6" ht="13">
      <c r="A19" s="135" t="s">
        <v>28</v>
      </c>
      <c r="B19" s="145">
        <v>3553</v>
      </c>
      <c r="C19" s="138">
        <v>3468</v>
      </c>
      <c r="D19" s="139">
        <f>(C19/B19-1)*100</f>
        <v>-2.3923444976076569</v>
      </c>
      <c r="E19" s="140">
        <f>B19/B$25*100</f>
        <v>0.57931079461614343</v>
      </c>
      <c r="F19" s="140">
        <f>C19/C$25*100</f>
        <v>0.50665977095121428</v>
      </c>
    </row>
    <row r="20" spans="1:6" ht="12" customHeight="1">
      <c r="A20" s="136" t="s">
        <v>29</v>
      </c>
      <c r="B20" s="141"/>
      <c r="C20" s="141"/>
      <c r="D20" s="142"/>
      <c r="E20" s="143"/>
      <c r="F20" s="143"/>
    </row>
    <row r="21" spans="1:6" ht="13">
      <c r="A21" s="135" t="s">
        <v>30</v>
      </c>
      <c r="B21" s="138">
        <v>756</v>
      </c>
      <c r="C21" s="138">
        <v>904</v>
      </c>
      <c r="D21" s="139">
        <f>(C21/B21-1)*100</f>
        <v>19.576719576719583</v>
      </c>
      <c r="E21" s="140">
        <f>B21/B$25*100</f>
        <v>0.1232645541035194</v>
      </c>
      <c r="F21" s="140">
        <f>C21/C$25*100</f>
        <v>0.13207048239328076</v>
      </c>
    </row>
    <row r="22" spans="1:6" ht="13">
      <c r="A22" s="136" t="s">
        <v>31</v>
      </c>
      <c r="B22" s="141"/>
      <c r="C22" s="141"/>
      <c r="D22" s="142"/>
      <c r="E22" s="143"/>
      <c r="F22" s="143"/>
    </row>
    <row r="23" spans="1:6" ht="13">
      <c r="A23" s="135" t="s">
        <v>32</v>
      </c>
      <c r="B23" s="138">
        <v>13341</v>
      </c>
      <c r="C23" s="138">
        <v>15433</v>
      </c>
      <c r="D23" s="139">
        <f>(C23/B23-1)*100</f>
        <v>15.680983434525153</v>
      </c>
      <c r="E23" s="140">
        <f>B23/B$25*100</f>
        <v>2.1752280638823445</v>
      </c>
      <c r="F23" s="140">
        <f>C23/C$25*100</f>
        <v>2.2546944189994491</v>
      </c>
    </row>
    <row r="24" spans="1:6" ht="13.5" thickBot="1">
      <c r="A24" s="74" t="s">
        <v>33</v>
      </c>
      <c r="B24" s="114"/>
      <c r="C24" s="114"/>
      <c r="D24" s="128"/>
      <c r="E24" s="128"/>
      <c r="F24" s="137"/>
    </row>
    <row r="25" spans="1:6" ht="14.5" thickBot="1">
      <c r="A25" s="377" t="s">
        <v>9</v>
      </c>
      <c r="B25" s="378">
        <v>613315</v>
      </c>
      <c r="C25" s="378">
        <v>684483</v>
      </c>
      <c r="D25" s="374">
        <f>(C25/B25-1)*100</f>
        <v>11.603825114337663</v>
      </c>
      <c r="E25" s="375">
        <f>SUM(E11,E13,E15,E17,E19,E21,E23)</f>
        <v>100</v>
      </c>
      <c r="F25" s="375">
        <f>SUM(F11,F13,F15,F17,F19,F21,F23)</f>
        <v>100</v>
      </c>
    </row>
    <row r="26" spans="1:6" ht="12" thickBot="1">
      <c r="A26" s="73"/>
      <c r="B26" s="168"/>
      <c r="C26" s="168"/>
      <c r="D26" s="74"/>
      <c r="E26" s="74"/>
      <c r="F26" s="74"/>
    </row>
    <row r="27" spans="1:6" ht="14.5" thickBot="1">
      <c r="A27" s="510" t="s">
        <v>348</v>
      </c>
      <c r="B27" s="510"/>
      <c r="C27" s="510"/>
      <c r="D27" s="510"/>
      <c r="E27" s="510"/>
      <c r="F27" s="510"/>
    </row>
    <row r="28" spans="1:6" ht="13">
      <c r="A28" s="134" t="s">
        <v>23</v>
      </c>
      <c r="B28" s="124">
        <v>64268</v>
      </c>
      <c r="C28" s="138">
        <v>63854</v>
      </c>
      <c r="D28" s="282">
        <f>(C28/B28-1)*100</f>
        <v>-0.64417750669073515</v>
      </c>
      <c r="E28" s="166">
        <f>B28/B42*100</f>
        <v>80.637390213299881</v>
      </c>
      <c r="F28" s="166">
        <f>C28/C42*100</f>
        <v>81.818997219481574</v>
      </c>
    </row>
    <row r="29" spans="1:6" ht="13">
      <c r="A29" s="74" t="s">
        <v>24</v>
      </c>
      <c r="B29" s="114"/>
      <c r="C29" s="114"/>
      <c r="D29" s="128"/>
      <c r="E29" s="128"/>
      <c r="F29" s="128"/>
    </row>
    <row r="30" spans="1:6" ht="13">
      <c r="A30" s="135" t="s">
        <v>25</v>
      </c>
      <c r="B30" s="138">
        <v>12707</v>
      </c>
      <c r="C30" s="138">
        <v>11278</v>
      </c>
      <c r="D30" s="139">
        <f>(C30/B30-1)*100</f>
        <v>-11.245770048005033</v>
      </c>
      <c r="E30" s="140">
        <f>B30/B42*100</f>
        <v>15.943538268506902</v>
      </c>
      <c r="F30" s="140">
        <f>C30/C$42*100</f>
        <v>14.451007777763541</v>
      </c>
    </row>
    <row r="31" spans="1:6" ht="13">
      <c r="A31" s="136" t="s">
        <v>26</v>
      </c>
      <c r="B31" s="141"/>
      <c r="C31" s="141"/>
      <c r="D31" s="142"/>
      <c r="E31" s="142"/>
      <c r="F31" s="142"/>
    </row>
    <row r="32" spans="1:6" ht="13">
      <c r="A32" s="135" t="s">
        <v>261</v>
      </c>
      <c r="B32" s="138">
        <v>2572</v>
      </c>
      <c r="C32" s="138">
        <v>2738</v>
      </c>
      <c r="D32" s="139">
        <f>(C32/B32-1)*100</f>
        <v>6.4541213063763703</v>
      </c>
      <c r="E32" s="140">
        <f>B32/B42*100</f>
        <v>3.2271016311166876</v>
      </c>
      <c r="F32" s="140">
        <f>C32/C$42*100</f>
        <v>3.5083223351229451</v>
      </c>
    </row>
    <row r="33" spans="1:6" ht="13">
      <c r="A33" s="136" t="s">
        <v>27</v>
      </c>
      <c r="B33" s="141"/>
      <c r="C33" s="141"/>
      <c r="D33" s="142"/>
      <c r="E33" s="142"/>
      <c r="F33" s="142"/>
    </row>
    <row r="34" spans="1:6" ht="13">
      <c r="A34" s="135" t="s">
        <v>174</v>
      </c>
      <c r="B34" s="129">
        <v>1</v>
      </c>
      <c r="C34" s="138">
        <v>1</v>
      </c>
      <c r="D34" s="139">
        <f>(C34/B34-1)*100</f>
        <v>0</v>
      </c>
      <c r="E34" s="140">
        <f>B34/B$42*100</f>
        <v>1.2547051442910915E-3</v>
      </c>
      <c r="F34" s="140">
        <f>C34/C$42*100</f>
        <v>1.2813448996066271E-3</v>
      </c>
    </row>
    <row r="35" spans="1:6" ht="13">
      <c r="A35" s="136" t="s">
        <v>175</v>
      </c>
      <c r="B35" s="141"/>
      <c r="C35" s="141"/>
      <c r="D35" s="142"/>
      <c r="E35" s="142"/>
      <c r="F35" s="142"/>
    </row>
    <row r="36" spans="1:6" ht="13">
      <c r="A36" s="135" t="s">
        <v>28</v>
      </c>
      <c r="B36" s="138">
        <v>130</v>
      </c>
      <c r="C36" s="138">
        <v>137</v>
      </c>
      <c r="D36" s="139">
        <f>(C36/B36-1)*100</f>
        <v>5.3846153846153877</v>
      </c>
      <c r="E36" s="140">
        <f>B36/B$42*100</f>
        <v>0.16311166875784192</v>
      </c>
      <c r="F36" s="140">
        <f>C36/C$42*100</f>
        <v>0.1755442512461079</v>
      </c>
    </row>
    <row r="37" spans="1:6" ht="13">
      <c r="A37" s="136" t="s">
        <v>29</v>
      </c>
      <c r="B37" s="141"/>
      <c r="C37" s="141"/>
      <c r="D37" s="142"/>
      <c r="E37" s="142"/>
      <c r="F37" s="142"/>
    </row>
    <row r="38" spans="1:6" ht="13">
      <c r="A38" s="135" t="s">
        <v>30</v>
      </c>
      <c r="B38" s="138">
        <v>0</v>
      </c>
      <c r="C38" s="138">
        <v>3</v>
      </c>
      <c r="D38" s="139" t="e">
        <f>(C38/B38-1)*100</f>
        <v>#DIV/0!</v>
      </c>
      <c r="E38" s="140">
        <f>B38/B$42*100</f>
        <v>0</v>
      </c>
      <c r="F38" s="140">
        <f>C38/C$42*100</f>
        <v>3.8440346988198814E-3</v>
      </c>
    </row>
    <row r="39" spans="1:6" ht="13">
      <c r="A39" s="136" t="s">
        <v>31</v>
      </c>
      <c r="B39" s="141"/>
      <c r="C39" s="141"/>
      <c r="D39" s="142"/>
      <c r="E39" s="142"/>
      <c r="F39" s="142"/>
    </row>
    <row r="40" spans="1:6" ht="13">
      <c r="A40" s="135" t="s">
        <v>32</v>
      </c>
      <c r="B40" s="138">
        <v>22</v>
      </c>
      <c r="C40" s="138">
        <v>32</v>
      </c>
      <c r="D40" s="139">
        <f>(C40/B40-1)*100</f>
        <v>45.45454545454546</v>
      </c>
      <c r="E40" s="140">
        <f>B40/B$42*100</f>
        <v>2.7603513174404015E-2</v>
      </c>
      <c r="F40" s="140">
        <f>C40/C$42*100</f>
        <v>4.1003036787412066E-2</v>
      </c>
    </row>
    <row r="41" spans="1:6" ht="13.5" thickBot="1">
      <c r="A41" s="74" t="s">
        <v>33</v>
      </c>
      <c r="B41" s="114"/>
      <c r="C41" s="114"/>
      <c r="D41" s="128"/>
      <c r="E41" s="128"/>
      <c r="F41" s="248"/>
    </row>
    <row r="42" spans="1:6" ht="14.5" thickBot="1">
      <c r="A42" s="377" t="s">
        <v>9</v>
      </c>
      <c r="B42" s="378">
        <v>79700</v>
      </c>
      <c r="C42" s="378">
        <v>78043</v>
      </c>
      <c r="D42" s="374">
        <f>(C42/B42-1)*100</f>
        <v>-2.0790464240903361</v>
      </c>
      <c r="E42" s="375">
        <f>SUM(E28,E30,E32,E34,E36,E38,E40)</f>
        <v>99.999999999999986</v>
      </c>
      <c r="F42" s="375">
        <f>SUM(F28,F30,F32,F34,F36,F38,F40)</f>
        <v>100</v>
      </c>
    </row>
    <row r="43" spans="1:6">
      <c r="A43" s="110"/>
      <c r="B43" s="110"/>
      <c r="C43" s="173"/>
      <c r="D43" s="110"/>
      <c r="E43" s="110"/>
      <c r="F43" s="110"/>
    </row>
    <row r="44" spans="1:6">
      <c r="A44" s="110"/>
      <c r="B44" s="146"/>
      <c r="C44" s="146"/>
      <c r="D44" s="110"/>
      <c r="E44" s="110"/>
      <c r="F44" s="110"/>
    </row>
    <row r="45" spans="1:6">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P21"/>
  <sheetViews>
    <sheetView zoomScaleNormal="100" workbookViewId="0">
      <selection activeCell="K18" sqref="K18"/>
    </sheetView>
  </sheetViews>
  <sheetFormatPr defaultColWidth="9.1796875" defaultRowHeight="11.5"/>
  <cols>
    <col min="1" max="1" width="23.1796875" style="63" customWidth="1"/>
    <col min="2" max="2" width="8.453125" style="63" bestFit="1" customWidth="1"/>
    <col min="3" max="3" width="12.453125" style="63" bestFit="1" customWidth="1"/>
    <col min="4" max="4" width="7.7265625" style="63" customWidth="1"/>
    <col min="5" max="5" width="12.453125" style="63" bestFit="1" customWidth="1"/>
    <col min="6" max="6" width="14" style="63" customWidth="1"/>
    <col min="7" max="7" width="8.54296875" style="63" customWidth="1"/>
    <col min="8" max="8" width="11.1796875" style="63" customWidth="1"/>
    <col min="9" max="16384" width="9.1796875" style="63"/>
  </cols>
  <sheetData>
    <row r="2" spans="1:42" s="60" customFormat="1" ht="15.75" customHeight="1">
      <c r="A2" s="516" t="s">
        <v>315</v>
      </c>
      <c r="B2" s="516"/>
      <c r="C2" s="516"/>
      <c r="D2" s="516"/>
      <c r="E2" s="516"/>
      <c r="F2" s="516"/>
      <c r="G2" s="516"/>
      <c r="H2" s="51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13" t="s">
        <v>184</v>
      </c>
      <c r="B3" s="513"/>
      <c r="C3" s="513"/>
      <c r="D3" s="513"/>
      <c r="E3" s="513"/>
      <c r="F3" s="513"/>
      <c r="G3" s="513"/>
      <c r="H3" s="513"/>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64"/>
      <c r="C4" s="62"/>
      <c r="D4" s="62"/>
      <c r="E4" s="62"/>
      <c r="F4" s="62"/>
      <c r="G4" s="62"/>
      <c r="H4" s="62"/>
    </row>
    <row r="5" spans="1:42" ht="12" customHeight="1">
      <c r="A5" s="327"/>
      <c r="B5" s="379"/>
      <c r="C5" s="315"/>
      <c r="D5" s="315"/>
      <c r="E5" s="347"/>
      <c r="F5" s="327" t="s">
        <v>50</v>
      </c>
      <c r="G5" s="518" t="s">
        <v>12</v>
      </c>
      <c r="H5" s="519"/>
    </row>
    <row r="6" spans="1:42" ht="12" customHeight="1">
      <c r="A6" s="325" t="s">
        <v>274</v>
      </c>
      <c r="B6" s="384" t="s">
        <v>381</v>
      </c>
      <c r="C6" s="391" t="s">
        <v>265</v>
      </c>
      <c r="D6" s="384" t="s">
        <v>381</v>
      </c>
      <c r="E6" s="391" t="s">
        <v>265</v>
      </c>
      <c r="F6" s="327" t="s">
        <v>14</v>
      </c>
      <c r="G6" s="518" t="s">
        <v>14</v>
      </c>
      <c r="H6" s="519"/>
    </row>
    <row r="7" spans="1:42" ht="12" customHeight="1">
      <c r="A7" s="380" t="s">
        <v>35</v>
      </c>
      <c r="B7" s="384"/>
      <c r="C7" s="391"/>
      <c r="D7" s="384"/>
      <c r="E7" s="391"/>
      <c r="F7" s="318" t="s">
        <v>51</v>
      </c>
      <c r="G7" s="514" t="s">
        <v>18</v>
      </c>
      <c r="H7" s="515"/>
    </row>
    <row r="8" spans="1:42" ht="12" customHeight="1">
      <c r="A8" s="318"/>
      <c r="B8" s="388" t="s">
        <v>225</v>
      </c>
      <c r="C8" s="389" t="s">
        <v>266</v>
      </c>
      <c r="D8" s="388" t="s">
        <v>225</v>
      </c>
      <c r="E8" s="389" t="s">
        <v>266</v>
      </c>
      <c r="F8" s="318" t="s">
        <v>19</v>
      </c>
      <c r="G8" s="514" t="s">
        <v>19</v>
      </c>
      <c r="H8" s="515"/>
    </row>
    <row r="9" spans="1:42" ht="12" thickBot="1">
      <c r="A9" s="65" t="str">
        <f>' F4'!A10</f>
        <v>Janar - Korrik / January - July</v>
      </c>
      <c r="B9" s="65"/>
      <c r="C9" s="66">
        <v>2018</v>
      </c>
      <c r="D9" s="70"/>
      <c r="E9" s="66">
        <v>2019</v>
      </c>
      <c r="F9" s="66" t="s">
        <v>388</v>
      </c>
      <c r="G9" s="66">
        <v>2018</v>
      </c>
      <c r="H9" s="225">
        <v>2019</v>
      </c>
    </row>
    <row r="10" spans="1:42" ht="14.5" thickBot="1">
      <c r="A10" s="510" t="s">
        <v>340</v>
      </c>
      <c r="B10" s="510"/>
      <c r="C10" s="510"/>
      <c r="D10" s="510"/>
      <c r="E10" s="510"/>
      <c r="F10" s="510"/>
      <c r="G10" s="510"/>
      <c r="H10" s="510"/>
    </row>
    <row r="11" spans="1:42" ht="14">
      <c r="A11" s="120" t="s">
        <v>272</v>
      </c>
      <c r="B11" s="304">
        <v>947</v>
      </c>
      <c r="C11" s="269">
        <v>1218342.9586745028</v>
      </c>
      <c r="D11" s="269">
        <v>1000</v>
      </c>
      <c r="E11" s="269">
        <v>1342030.8501702899</v>
      </c>
      <c r="F11" s="305">
        <f>(E11/C11-1)*100</f>
        <v>10.152140710063563</v>
      </c>
      <c r="G11" s="151">
        <f>C11/C13*100</f>
        <v>69.75456120798718</v>
      </c>
      <c r="H11" s="151">
        <f>E11/E$13*100</f>
        <v>65.593602965163029</v>
      </c>
    </row>
    <row r="12" spans="1:42" ht="14.5" thickBot="1">
      <c r="A12" s="263" t="s">
        <v>273</v>
      </c>
      <c r="B12" s="472">
        <v>5118</v>
      </c>
      <c r="C12" s="306">
        <v>528271.07999999996</v>
      </c>
      <c r="D12" s="306">
        <v>6380</v>
      </c>
      <c r="E12" s="306">
        <v>703947.39999999991</v>
      </c>
      <c r="F12" s="305">
        <f>(E12/C12-1)*100</f>
        <v>33.254956905837041</v>
      </c>
      <c r="G12" s="240">
        <f>C12/C13*100</f>
        <v>30.24543879201283</v>
      </c>
      <c r="H12" s="151">
        <f>E12/E$13*100</f>
        <v>34.406397034836971</v>
      </c>
    </row>
    <row r="13" spans="1:42" ht="14.5" thickBot="1">
      <c r="A13" s="372" t="s">
        <v>9</v>
      </c>
      <c r="B13" s="381">
        <v>6065</v>
      </c>
      <c r="C13" s="381">
        <v>1746614.0386745026</v>
      </c>
      <c r="D13" s="381">
        <v>7380</v>
      </c>
      <c r="E13" s="381">
        <v>2045978.2501702898</v>
      </c>
      <c r="F13" s="382">
        <f>(E13/C13-1)*100</f>
        <v>17.139688841787471</v>
      </c>
      <c r="G13" s="383">
        <f>SUM(G11:G12)</f>
        <v>100.00000000000001</v>
      </c>
      <c r="H13" s="383">
        <f>SUM(H11:H12)</f>
        <v>100</v>
      </c>
    </row>
    <row r="14" spans="1:42" s="70" customFormat="1" ht="14">
      <c r="A14" s="147"/>
      <c r="B14" s="147"/>
      <c r="C14" s="148"/>
      <c r="D14" s="148"/>
      <c r="F14" s="149"/>
      <c r="G14" s="149"/>
      <c r="H14" s="149"/>
    </row>
    <row r="15" spans="1:42" ht="23.5">
      <c r="A15" s="325" t="s">
        <v>274</v>
      </c>
      <c r="B15" s="384" t="s">
        <v>381</v>
      </c>
      <c r="C15" s="391" t="s">
        <v>265</v>
      </c>
      <c r="D15" s="384" t="s">
        <v>381</v>
      </c>
      <c r="E15" s="391" t="s">
        <v>265</v>
      </c>
      <c r="F15" s="385" t="s">
        <v>227</v>
      </c>
      <c r="G15" s="386" t="s">
        <v>223</v>
      </c>
      <c r="H15" s="387"/>
    </row>
    <row r="16" spans="1:42" ht="23.5">
      <c r="A16" s="380" t="s">
        <v>35</v>
      </c>
      <c r="B16" s="388" t="s">
        <v>225</v>
      </c>
      <c r="C16" s="389" t="s">
        <v>266</v>
      </c>
      <c r="D16" s="388" t="s">
        <v>225</v>
      </c>
      <c r="E16" s="389" t="s">
        <v>266</v>
      </c>
      <c r="F16" s="390" t="s">
        <v>226</v>
      </c>
      <c r="G16" s="514" t="s">
        <v>224</v>
      </c>
      <c r="H16" s="515"/>
    </row>
    <row r="17" spans="1:8" s="70" customFormat="1" ht="12" thickBot="1">
      <c r="A17" s="65" t="str">
        <f>' F4'!A10</f>
        <v>Janar - Korrik / January - July</v>
      </c>
      <c r="B17" s="65"/>
      <c r="C17" s="66">
        <v>2018</v>
      </c>
      <c r="E17" s="66">
        <v>2019</v>
      </c>
      <c r="F17" s="66" t="s">
        <v>388</v>
      </c>
      <c r="G17" s="66">
        <v>2018</v>
      </c>
      <c r="H17" s="225">
        <v>2019</v>
      </c>
    </row>
    <row r="18" spans="1:8" ht="14.5" thickBot="1">
      <c r="A18" s="510" t="s">
        <v>349</v>
      </c>
      <c r="B18" s="510"/>
      <c r="C18" s="510"/>
      <c r="D18" s="510"/>
      <c r="E18" s="510"/>
      <c r="F18" s="510"/>
      <c r="G18" s="510"/>
      <c r="H18" s="510"/>
    </row>
    <row r="19" spans="1:8" ht="14">
      <c r="A19" s="120" t="s">
        <v>272</v>
      </c>
      <c r="B19" s="150">
        <v>176</v>
      </c>
      <c r="C19" s="269">
        <v>273033.53999999998</v>
      </c>
      <c r="D19" s="269">
        <v>169</v>
      </c>
      <c r="E19" s="269">
        <v>359601.85</v>
      </c>
      <c r="F19" s="151">
        <f>(E19/C19-1)*100</f>
        <v>31.706108341121752</v>
      </c>
      <c r="G19" s="151">
        <f>C19/C21*100</f>
        <v>78.374058055240553</v>
      </c>
      <c r="H19" s="151">
        <f>E19/E21*100</f>
        <v>80.990079712206523</v>
      </c>
    </row>
    <row r="20" spans="1:8" ht="14.5" thickBot="1">
      <c r="A20" s="263" t="s">
        <v>273</v>
      </c>
      <c r="B20" s="238">
        <v>14</v>
      </c>
      <c r="C20" s="306">
        <v>75338.8</v>
      </c>
      <c r="D20" s="306">
        <v>24</v>
      </c>
      <c r="E20" s="306">
        <v>84405.430000000008</v>
      </c>
      <c r="F20" s="151">
        <f>(E20/C20-1)*100</f>
        <v>12.034476259244919</v>
      </c>
      <c r="G20" s="240">
        <f>C20/C21*100</f>
        <v>21.625941944759454</v>
      </c>
      <c r="H20" s="240">
        <f>E20/E21*100</f>
        <v>19.009920287793484</v>
      </c>
    </row>
    <row r="21" spans="1:8" ht="14.5" thickBot="1">
      <c r="A21" s="372" t="s">
        <v>9</v>
      </c>
      <c r="B21" s="359">
        <v>190</v>
      </c>
      <c r="C21" s="359">
        <v>348372.33999999997</v>
      </c>
      <c r="D21" s="359">
        <v>193</v>
      </c>
      <c r="E21" s="359">
        <v>444007.27999999997</v>
      </c>
      <c r="F21" s="383">
        <f>(E21/C21-1)*100</f>
        <v>27.4519326075084</v>
      </c>
      <c r="G21" s="383">
        <f>SUM(G19:G20)</f>
        <v>100</v>
      </c>
      <c r="H21" s="383">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O23"/>
  <sheetViews>
    <sheetView topLeftCell="A17" zoomScaleNormal="100" workbookViewId="0">
      <selection activeCell="B11" sqref="B11:C22"/>
    </sheetView>
  </sheetViews>
  <sheetFormatPr defaultColWidth="9.1796875" defaultRowHeight="11.5"/>
  <cols>
    <col min="1" max="1" width="31.7265625" style="63" customWidth="1"/>
    <col min="2" max="2" width="12.1796875" style="63" customWidth="1"/>
    <col min="3" max="3" width="13.54296875" style="63" customWidth="1"/>
    <col min="4" max="4" width="14.54296875" style="63" customWidth="1"/>
    <col min="5" max="5" width="12.1796875" style="63" customWidth="1"/>
    <col min="6" max="6" width="10" style="63" customWidth="1"/>
    <col min="7" max="16384" width="9.1796875" style="63"/>
  </cols>
  <sheetData>
    <row r="2" spans="1:41" s="60" customFormat="1" ht="15">
      <c r="A2" s="517" t="s">
        <v>316</v>
      </c>
      <c r="B2" s="517"/>
      <c r="C2" s="517"/>
      <c r="D2" s="517"/>
      <c r="E2" s="517"/>
      <c r="F2" s="51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5">
      <c r="A3" s="513" t="s">
        <v>205</v>
      </c>
      <c r="B3" s="513"/>
      <c r="C3" s="513"/>
      <c r="D3" s="513"/>
      <c r="E3" s="513"/>
      <c r="F3" s="51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27"/>
      <c r="B5" s="315"/>
      <c r="C5" s="347"/>
      <c r="D5" s="327" t="s">
        <v>50</v>
      </c>
      <c r="E5" s="518" t="s">
        <v>12</v>
      </c>
      <c r="F5" s="519"/>
    </row>
    <row r="6" spans="1:41" ht="14">
      <c r="A6" s="325" t="s">
        <v>274</v>
      </c>
      <c r="B6" s="518" t="s">
        <v>265</v>
      </c>
      <c r="C6" s="519"/>
      <c r="D6" s="327" t="s">
        <v>14</v>
      </c>
      <c r="E6" s="518" t="s">
        <v>14</v>
      </c>
      <c r="F6" s="519"/>
    </row>
    <row r="7" spans="1:41" ht="14">
      <c r="A7" s="380" t="s">
        <v>35</v>
      </c>
      <c r="B7" s="514" t="s">
        <v>266</v>
      </c>
      <c r="C7" s="515"/>
      <c r="D7" s="318" t="s">
        <v>51</v>
      </c>
      <c r="E7" s="514" t="s">
        <v>18</v>
      </c>
      <c r="F7" s="515"/>
    </row>
    <row r="8" spans="1:41">
      <c r="A8" s="318"/>
      <c r="B8" s="315"/>
      <c r="C8" s="347"/>
      <c r="D8" s="318" t="s">
        <v>19</v>
      </c>
      <c r="E8" s="514" t="s">
        <v>19</v>
      </c>
      <c r="F8" s="515"/>
    </row>
    <row r="9" spans="1:41" ht="12" thickBot="1">
      <c r="A9" s="65" t="str">
        <f>' F4'!A10</f>
        <v>Janar - Korrik / January - July</v>
      </c>
      <c r="B9" s="66">
        <v>2018</v>
      </c>
      <c r="C9" s="225">
        <v>2019</v>
      </c>
      <c r="D9" s="66" t="s">
        <v>388</v>
      </c>
      <c r="E9" s="66">
        <v>2018</v>
      </c>
      <c r="F9" s="225">
        <v>2019</v>
      </c>
    </row>
    <row r="10" spans="1:41" ht="14.5" thickBot="1">
      <c r="A10" s="510" t="s">
        <v>340</v>
      </c>
      <c r="B10" s="510"/>
      <c r="C10" s="510"/>
      <c r="D10" s="510"/>
      <c r="E10" s="510"/>
      <c r="F10" s="510"/>
    </row>
    <row r="11" spans="1:41" ht="14">
      <c r="A11" s="180" t="s">
        <v>326</v>
      </c>
      <c r="B11" s="150">
        <v>3526229.18</v>
      </c>
      <c r="C11" s="150">
        <v>5090263.3099999996</v>
      </c>
      <c r="D11" s="151">
        <f>(C11/B11-1)*100</f>
        <v>44.354296052873089</v>
      </c>
      <c r="E11" s="151">
        <f>B11/B$23*100</f>
        <v>6.6655110541700315</v>
      </c>
      <c r="F11" s="151">
        <f>C11/C$23*100</f>
        <v>8.8663970909138463</v>
      </c>
    </row>
    <row r="12" spans="1:41" ht="14">
      <c r="A12" s="181" t="s">
        <v>42</v>
      </c>
      <c r="B12" s="150">
        <v>6357207.5101694819</v>
      </c>
      <c r="C12" s="269">
        <v>5757221.8399999989</v>
      </c>
      <c r="D12" s="151">
        <f>(C12/B12-1)*100</f>
        <v>-9.4378808495664046</v>
      </c>
      <c r="E12" s="151">
        <f>B12/B$23*100</f>
        <v>12.016813079825804</v>
      </c>
      <c r="F12" s="151">
        <f>C12/C$23*100</f>
        <v>10.028128579054128</v>
      </c>
    </row>
    <row r="13" spans="1:41" ht="14">
      <c r="A13" s="181" t="s">
        <v>323</v>
      </c>
      <c r="B13" s="150">
        <v>4583959.8999999994</v>
      </c>
      <c r="C13" s="150">
        <v>5479954.5600000005</v>
      </c>
      <c r="D13" s="151">
        <f t="shared" ref="D13:D22" si="0">(C13/B13-1)*100</f>
        <v>19.546302313857524</v>
      </c>
      <c r="E13" s="151">
        <f t="shared" ref="E13:E22" si="1">B13/B$23*100</f>
        <v>8.664903449446852</v>
      </c>
      <c r="F13" s="151">
        <f t="shared" ref="F13:F22" si="2">C13/C$23*100</f>
        <v>9.5451748190849646</v>
      </c>
    </row>
    <row r="14" spans="1:41" ht="14">
      <c r="A14" s="181" t="s">
        <v>267</v>
      </c>
      <c r="B14" s="150">
        <v>5572295.4000000004</v>
      </c>
      <c r="C14" s="150">
        <v>5821733.5499999998</v>
      </c>
      <c r="D14" s="151">
        <f t="shared" si="0"/>
        <v>4.4763985412546337</v>
      </c>
      <c r="E14" s="151">
        <f t="shared" si="1"/>
        <v>10.533120421231615</v>
      </c>
      <c r="F14" s="151">
        <f t="shared" si="2"/>
        <v>10.140497311875905</v>
      </c>
    </row>
    <row r="15" spans="1:41" ht="14">
      <c r="A15" s="182" t="s">
        <v>34</v>
      </c>
      <c r="B15" s="68">
        <v>3564862.1300000004</v>
      </c>
      <c r="C15" s="150">
        <v>1700071.1799999997</v>
      </c>
      <c r="D15" s="151">
        <f t="shared" si="0"/>
        <v>-52.310324551036722</v>
      </c>
      <c r="E15" s="151">
        <f t="shared" si="1"/>
        <v>6.7385376052350416</v>
      </c>
      <c r="F15" s="151">
        <f t="shared" si="2"/>
        <v>2.9612429154865212</v>
      </c>
    </row>
    <row r="16" spans="1:41" ht="14">
      <c r="A16" s="181" t="s">
        <v>275</v>
      </c>
      <c r="B16" s="150">
        <v>3235702.0990730012</v>
      </c>
      <c r="C16" s="150">
        <v>3632564.9728650032</v>
      </c>
      <c r="D16" s="151">
        <f t="shared" si="0"/>
        <v>12.265123971261115</v>
      </c>
      <c r="E16" s="151">
        <f t="shared" si="1"/>
        <v>6.1163375970282967</v>
      </c>
      <c r="F16" s="151">
        <f t="shared" si="2"/>
        <v>6.3273275951545624</v>
      </c>
    </row>
    <row r="17" spans="1:6" ht="14">
      <c r="A17" s="181" t="s">
        <v>320</v>
      </c>
      <c r="B17" s="150">
        <v>4440052.0100000044</v>
      </c>
      <c r="C17" s="150">
        <v>5978330.7700000089</v>
      </c>
      <c r="D17" s="151">
        <f t="shared" si="0"/>
        <v>34.645512181736883</v>
      </c>
      <c r="E17" s="151">
        <f t="shared" si="1"/>
        <v>8.3928792608269696</v>
      </c>
      <c r="F17" s="151">
        <f t="shared" si="2"/>
        <v>10.413263778224632</v>
      </c>
    </row>
    <row r="18" spans="1:6" ht="14">
      <c r="A18" s="181" t="s">
        <v>312</v>
      </c>
      <c r="B18" s="150">
        <v>4963613.0079830503</v>
      </c>
      <c r="C18" s="150">
        <v>5615922.2109101694</v>
      </c>
      <c r="D18" s="151">
        <f t="shared" si="0"/>
        <v>13.141822335423825</v>
      </c>
      <c r="E18" s="151">
        <f t="shared" si="1"/>
        <v>9.382548803402841</v>
      </c>
      <c r="F18" s="151">
        <f t="shared" si="2"/>
        <v>9.7820079868544934</v>
      </c>
    </row>
    <row r="19" spans="1:6" ht="14">
      <c r="A19" s="181" t="s">
        <v>276</v>
      </c>
      <c r="B19" s="150">
        <v>6492303.3500000006</v>
      </c>
      <c r="C19" s="150">
        <v>7429279.9199999999</v>
      </c>
      <c r="D19" s="151">
        <f t="shared" si="0"/>
        <v>14.432113219108889</v>
      </c>
      <c r="E19" s="151">
        <f t="shared" si="1"/>
        <v>12.272180149802436</v>
      </c>
      <c r="F19" s="151">
        <f t="shared" si="2"/>
        <v>12.940577305866849</v>
      </c>
    </row>
    <row r="20" spans="1:6" ht="14">
      <c r="A20" s="181" t="s">
        <v>268</v>
      </c>
      <c r="B20" s="150">
        <v>1044880.59</v>
      </c>
      <c r="C20" s="150">
        <v>1360671.33</v>
      </c>
      <c r="D20" s="151">
        <f t="shared" si="0"/>
        <v>30.22266305090422</v>
      </c>
      <c r="E20" s="151">
        <f t="shared" si="1"/>
        <v>1.9751022317082361</v>
      </c>
      <c r="F20" s="151">
        <f t="shared" si="2"/>
        <v>2.3700644912221405</v>
      </c>
    </row>
    <row r="21" spans="1:6" ht="14">
      <c r="A21" s="181" t="s">
        <v>269</v>
      </c>
      <c r="B21" s="68">
        <v>5836427.5400000019</v>
      </c>
      <c r="C21" s="150">
        <v>6323262.3699999843</v>
      </c>
      <c r="D21" s="151">
        <f t="shared" si="0"/>
        <v>8.3413154136405598</v>
      </c>
      <c r="E21" s="151">
        <f t="shared" si="1"/>
        <v>11.032400419513404</v>
      </c>
      <c r="F21" s="151">
        <f t="shared" si="2"/>
        <v>11.014077596400973</v>
      </c>
    </row>
    <row r="22" spans="1:6" ht="14.5" thickBot="1">
      <c r="A22" s="239" t="s">
        <v>270</v>
      </c>
      <c r="B22" s="256">
        <v>3285075.22</v>
      </c>
      <c r="C22" s="256">
        <v>3221454.16</v>
      </c>
      <c r="D22" s="240">
        <f t="shared" si="0"/>
        <v>-1.9366698093445822</v>
      </c>
      <c r="E22" s="240">
        <f t="shared" si="1"/>
        <v>6.2096659278084836</v>
      </c>
      <c r="F22" s="240">
        <f t="shared" si="2"/>
        <v>5.6112405298609813</v>
      </c>
    </row>
    <row r="23" spans="1:6" ht="14.5" thickBot="1">
      <c r="A23" s="362" t="s">
        <v>9</v>
      </c>
      <c r="B23" s="359">
        <v>52902607.937225536</v>
      </c>
      <c r="C23" s="359">
        <v>57410730.173775166</v>
      </c>
      <c r="D23" s="383">
        <f>(C23/B23-1)*100</f>
        <v>8.5215500942769964</v>
      </c>
      <c r="E23" s="383">
        <f>SUM(E11:E22)</f>
        <v>100.00000000000001</v>
      </c>
      <c r="F23" s="383">
        <f>SUM(F11:F22)</f>
        <v>99.999999999999986</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K24"/>
  <sheetViews>
    <sheetView topLeftCell="A7" zoomScaleNormal="100" workbookViewId="0">
      <selection activeCell="E11" sqref="E11:E23"/>
    </sheetView>
  </sheetViews>
  <sheetFormatPr defaultColWidth="9.1796875" defaultRowHeight="12.5"/>
  <cols>
    <col min="1" max="1" width="23.81640625" style="111" customWidth="1"/>
    <col min="2" max="2" width="9.54296875" style="111" bestFit="1" customWidth="1"/>
    <col min="3" max="3" width="12.54296875" style="111" bestFit="1" customWidth="1"/>
    <col min="4" max="4" width="9.54296875" style="111" bestFit="1" customWidth="1"/>
    <col min="5" max="5" width="12.453125" style="111" bestFit="1" customWidth="1"/>
    <col min="6" max="6" width="12.7265625" style="111" bestFit="1" customWidth="1"/>
    <col min="7" max="8" width="8.453125" style="111" bestFit="1" customWidth="1"/>
    <col min="9" max="9" width="9.1796875" style="111"/>
    <col min="10" max="10" width="11.26953125" style="259" bestFit="1" customWidth="1"/>
    <col min="11" max="11" width="14" style="259" bestFit="1" customWidth="1"/>
    <col min="12" max="16384" width="9.1796875" style="111"/>
  </cols>
  <sheetData>
    <row r="2" spans="1:11" ht="15.75" customHeight="1">
      <c r="A2" s="516" t="s">
        <v>317</v>
      </c>
      <c r="B2" s="516"/>
      <c r="C2" s="516"/>
      <c r="D2" s="516"/>
      <c r="E2" s="516"/>
      <c r="F2" s="516"/>
      <c r="G2" s="516"/>
      <c r="H2" s="516"/>
    </row>
    <row r="3" spans="1:11" ht="15.5">
      <c r="A3" s="513" t="s">
        <v>222</v>
      </c>
      <c r="B3" s="513"/>
      <c r="C3" s="513"/>
      <c r="D3" s="513"/>
      <c r="E3" s="513"/>
      <c r="F3" s="513"/>
      <c r="G3" s="513"/>
      <c r="H3" s="513"/>
    </row>
    <row r="5" spans="1:11" ht="14.25" customHeight="1">
      <c r="A5" s="327"/>
      <c r="B5" s="327"/>
      <c r="C5" s="315"/>
      <c r="D5" s="392"/>
      <c r="E5" s="347"/>
      <c r="F5" s="385" t="s">
        <v>228</v>
      </c>
      <c r="G5" s="518" t="s">
        <v>12</v>
      </c>
      <c r="H5" s="519"/>
    </row>
    <row r="6" spans="1:11">
      <c r="A6" s="393" t="s">
        <v>274</v>
      </c>
      <c r="B6" s="327" t="s">
        <v>220</v>
      </c>
      <c r="C6" s="386" t="s">
        <v>265</v>
      </c>
      <c r="D6" s="327" t="s">
        <v>220</v>
      </c>
      <c r="E6" s="394" t="s">
        <v>321</v>
      </c>
      <c r="F6" s="327" t="s">
        <v>229</v>
      </c>
      <c r="G6" s="518" t="s">
        <v>15</v>
      </c>
      <c r="H6" s="519"/>
    </row>
    <row r="7" spans="1:11" ht="15" customHeight="1">
      <c r="A7" s="395" t="s">
        <v>35</v>
      </c>
      <c r="B7" s="318" t="s">
        <v>221</v>
      </c>
      <c r="C7" s="396" t="s">
        <v>266</v>
      </c>
      <c r="D7" s="318" t="s">
        <v>221</v>
      </c>
      <c r="E7" s="397" t="s">
        <v>322</v>
      </c>
      <c r="F7" s="318" t="s">
        <v>230</v>
      </c>
      <c r="G7" s="514" t="s">
        <v>18</v>
      </c>
      <c r="H7" s="515"/>
    </row>
    <row r="8" spans="1:11">
      <c r="A8" s="318"/>
      <c r="B8" s="318"/>
      <c r="C8" s="315"/>
      <c r="D8" s="392"/>
      <c r="E8" s="347"/>
      <c r="F8" s="318" t="s">
        <v>19</v>
      </c>
      <c r="G8" s="514" t="s">
        <v>19</v>
      </c>
      <c r="H8" s="515"/>
    </row>
    <row r="9" spans="1:11" ht="13" thickBot="1">
      <c r="A9" s="65" t="str">
        <f>' F4'!A10</f>
        <v>Janar - Korrik / January - July</v>
      </c>
      <c r="B9" s="527">
        <v>2018</v>
      </c>
      <c r="C9" s="527"/>
      <c r="D9" s="527">
        <v>2019</v>
      </c>
      <c r="E9" s="527"/>
      <c r="F9" s="66" t="s">
        <v>388</v>
      </c>
      <c r="G9" s="66">
        <v>2018</v>
      </c>
      <c r="H9" s="225">
        <v>2019</v>
      </c>
    </row>
    <row r="10" spans="1:11" ht="14.5" thickBot="1">
      <c r="A10" s="510" t="s">
        <v>349</v>
      </c>
      <c r="B10" s="510"/>
      <c r="C10" s="510"/>
      <c r="D10" s="510"/>
      <c r="E10" s="510"/>
      <c r="F10" s="510"/>
      <c r="G10" s="510"/>
      <c r="H10" s="510"/>
    </row>
    <row r="11" spans="1:11" ht="14">
      <c r="A11" s="180" t="s">
        <v>326</v>
      </c>
      <c r="B11" s="150">
        <v>793</v>
      </c>
      <c r="C11" s="150">
        <v>926050.64999999991</v>
      </c>
      <c r="D11" s="150">
        <v>908</v>
      </c>
      <c r="E11" s="150">
        <v>978281.42</v>
      </c>
      <c r="F11" s="151">
        <f>(E11/C11-1)*100</f>
        <v>5.6401634187071892</v>
      </c>
      <c r="G11" s="151">
        <f>C11/C$24*100</f>
        <v>3.7406879067205163</v>
      </c>
      <c r="H11" s="151">
        <f>E11/E$24*100</f>
        <v>3.6009362252747792</v>
      </c>
    </row>
    <row r="12" spans="1:11" ht="14">
      <c r="A12" s="181" t="s">
        <v>42</v>
      </c>
      <c r="B12" s="150">
        <v>18980</v>
      </c>
      <c r="C12" s="150">
        <v>3186609.0100000002</v>
      </c>
      <c r="D12" s="150">
        <v>12084</v>
      </c>
      <c r="E12" s="150">
        <v>3088702.5900000003</v>
      </c>
      <c r="F12" s="151">
        <f>(E12/C12-1)*100</f>
        <v>-3.0724327864747991</v>
      </c>
      <c r="G12" s="151">
        <f>C12/C$24*100</f>
        <v>12.871984688044479</v>
      </c>
      <c r="H12" s="151">
        <f t="shared" ref="H12:H23" si="0">E12/E$24*100</f>
        <v>11.369142680263758</v>
      </c>
    </row>
    <row r="13" spans="1:11" ht="14">
      <c r="A13" s="181" t="s">
        <v>323</v>
      </c>
      <c r="B13" s="152">
        <v>1292</v>
      </c>
      <c r="C13" s="152">
        <v>1688919.49</v>
      </c>
      <c r="D13" s="152">
        <v>1227</v>
      </c>
      <c r="E13" s="152">
        <v>2100728.29</v>
      </c>
      <c r="F13" s="151">
        <f t="shared" ref="F13:F23" si="1">(E13/C13-1)*100</f>
        <v>24.382973992442935</v>
      </c>
      <c r="G13" s="151">
        <f t="shared" ref="G13:G23" si="2">C13/C$24*100</f>
        <v>6.8222194020031006</v>
      </c>
      <c r="H13" s="151">
        <f t="shared" si="0"/>
        <v>7.7325281297078527</v>
      </c>
    </row>
    <row r="14" spans="1:11" s="112" customFormat="1" ht="14">
      <c r="A14" s="181" t="s">
        <v>267</v>
      </c>
      <c r="B14" s="150">
        <v>17625</v>
      </c>
      <c r="C14" s="150">
        <v>3022134.5199999996</v>
      </c>
      <c r="D14" s="150">
        <v>14622</v>
      </c>
      <c r="E14" s="150">
        <v>3886080.8499999996</v>
      </c>
      <c r="F14" s="151">
        <f t="shared" si="1"/>
        <v>28.587289026432884</v>
      </c>
      <c r="G14" s="151">
        <f t="shared" si="2"/>
        <v>12.207606626534533</v>
      </c>
      <c r="H14" s="151">
        <f t="shared" si="0"/>
        <v>14.304196135209851</v>
      </c>
      <c r="J14" s="268"/>
      <c r="K14" s="268"/>
    </row>
    <row r="15" spans="1:11" s="112" customFormat="1" ht="14">
      <c r="A15" s="182" t="s">
        <v>34</v>
      </c>
      <c r="B15" s="152">
        <v>3085</v>
      </c>
      <c r="C15" s="152">
        <v>1969176.33</v>
      </c>
      <c r="D15" s="152">
        <v>1816</v>
      </c>
      <c r="E15" s="152">
        <v>822701.53999999992</v>
      </c>
      <c r="F15" s="151">
        <f t="shared" si="1"/>
        <v>-58.221032445580946</v>
      </c>
      <c r="G15" s="151">
        <f t="shared" si="2"/>
        <v>7.9542885519612652</v>
      </c>
      <c r="H15" s="151">
        <f t="shared" si="0"/>
        <v>3.0282654023781292</v>
      </c>
      <c r="J15" s="268"/>
      <c r="K15" s="268"/>
    </row>
    <row r="16" spans="1:11" s="112" customFormat="1" ht="14">
      <c r="A16" s="181" t="s">
        <v>275</v>
      </c>
      <c r="B16" s="152">
        <v>5093</v>
      </c>
      <c r="C16" s="152">
        <v>1723221.5200000003</v>
      </c>
      <c r="D16" s="152">
        <v>5215</v>
      </c>
      <c r="E16" s="152">
        <v>1685014.1800000002</v>
      </c>
      <c r="F16" s="151">
        <f t="shared" si="1"/>
        <v>-2.2172042048314244</v>
      </c>
      <c r="G16" s="151">
        <f t="shared" si="2"/>
        <v>6.960778981651325</v>
      </c>
      <c r="H16" s="151">
        <f t="shared" si="0"/>
        <v>6.2023344988640154</v>
      </c>
      <c r="J16" s="268"/>
      <c r="K16" s="268"/>
    </row>
    <row r="17" spans="1:11" s="63" customFormat="1" ht="14">
      <c r="A17" s="181" t="s">
        <v>320</v>
      </c>
      <c r="B17" s="150">
        <v>1330</v>
      </c>
      <c r="C17" s="150">
        <v>825093.74999999988</v>
      </c>
      <c r="D17" s="150">
        <v>3043</v>
      </c>
      <c r="E17" s="150">
        <v>1509201.95</v>
      </c>
      <c r="F17" s="151">
        <f t="shared" si="1"/>
        <v>82.912784153315926</v>
      </c>
      <c r="G17" s="151">
        <f t="shared" si="2"/>
        <v>3.332882723569905</v>
      </c>
      <c r="H17" s="151">
        <f t="shared" si="0"/>
        <v>5.5551908294551238</v>
      </c>
      <c r="J17" s="76"/>
      <c r="K17" s="76"/>
    </row>
    <row r="18" spans="1:11" s="112" customFormat="1" ht="14">
      <c r="A18" s="181" t="s">
        <v>312</v>
      </c>
      <c r="B18" s="152">
        <v>3427</v>
      </c>
      <c r="C18" s="152">
        <v>1306820</v>
      </c>
      <c r="D18" s="152">
        <v>7275</v>
      </c>
      <c r="E18" s="152">
        <v>1621517</v>
      </c>
      <c r="F18" s="151">
        <f t="shared" si="1"/>
        <v>24.081128234952033</v>
      </c>
      <c r="G18" s="151">
        <f t="shared" si="2"/>
        <v>5.2787671713858257</v>
      </c>
      <c r="H18" s="151">
        <f t="shared" si="0"/>
        <v>5.9686090176371582</v>
      </c>
      <c r="J18" s="268"/>
      <c r="K18" s="268"/>
    </row>
    <row r="19" spans="1:11" s="112" customFormat="1" ht="14">
      <c r="A19" s="181" t="s">
        <v>276</v>
      </c>
      <c r="B19" s="152">
        <v>10964</v>
      </c>
      <c r="C19" s="152">
        <v>2846256.2899999996</v>
      </c>
      <c r="D19" s="152">
        <v>12278</v>
      </c>
      <c r="E19" s="152">
        <v>2729689.33</v>
      </c>
      <c r="F19" s="151">
        <f t="shared" si="1"/>
        <v>-4.0954484812047447</v>
      </c>
      <c r="G19" s="151">
        <f t="shared" si="2"/>
        <v>11.497164311077587</v>
      </c>
      <c r="H19" s="151">
        <f t="shared" si="0"/>
        <v>10.047658057477001</v>
      </c>
      <c r="J19" s="268"/>
      <c r="K19" s="268"/>
    </row>
    <row r="20" spans="1:11" s="112" customFormat="1" ht="14">
      <c r="A20" s="181" t="s">
        <v>268</v>
      </c>
      <c r="B20" s="152">
        <v>365</v>
      </c>
      <c r="C20" s="152">
        <v>422218.22</v>
      </c>
      <c r="D20" s="152">
        <v>422</v>
      </c>
      <c r="E20" s="152">
        <v>361231.51999999996</v>
      </c>
      <c r="F20" s="151">
        <f t="shared" si="1"/>
        <v>-14.444355338336656</v>
      </c>
      <c r="G20" s="151">
        <f t="shared" si="2"/>
        <v>1.7055077814059763</v>
      </c>
      <c r="H20" s="151">
        <f t="shared" si="0"/>
        <v>1.3296497710025719</v>
      </c>
      <c r="J20" s="268"/>
      <c r="K20" s="268"/>
    </row>
    <row r="21" spans="1:11" ht="14">
      <c r="A21" s="181" t="s">
        <v>269</v>
      </c>
      <c r="B21" s="150">
        <v>11389</v>
      </c>
      <c r="C21" s="150">
        <v>1801513.9001000007</v>
      </c>
      <c r="D21" s="150">
        <v>13801</v>
      </c>
      <c r="E21" s="152">
        <v>2402132.2600000002</v>
      </c>
      <c r="F21" s="151">
        <f t="shared" si="1"/>
        <v>33.339646164631851</v>
      </c>
      <c r="G21" s="151">
        <f t="shared" si="2"/>
        <v>7.2770331297677782</v>
      </c>
      <c r="H21" s="151">
        <f t="shared" si="0"/>
        <v>8.8419598860777455</v>
      </c>
    </row>
    <row r="22" spans="1:11" ht="14">
      <c r="A22" s="181" t="s">
        <v>270</v>
      </c>
      <c r="B22" s="150">
        <v>3339</v>
      </c>
      <c r="C22" s="150">
        <v>1859348</v>
      </c>
      <c r="D22" s="150">
        <v>3646</v>
      </c>
      <c r="E22" s="150">
        <v>1942794</v>
      </c>
      <c r="F22" s="151">
        <f t="shared" si="1"/>
        <v>4.4879172699247238</v>
      </c>
      <c r="G22" s="151">
        <f t="shared" si="2"/>
        <v>7.5106481249000572</v>
      </c>
      <c r="H22" s="151">
        <f t="shared" si="0"/>
        <v>7.1511910068234652</v>
      </c>
    </row>
    <row r="23" spans="1:11" ht="14.5" thickBot="1">
      <c r="A23" s="183" t="s">
        <v>277</v>
      </c>
      <c r="B23" s="238">
        <v>2018</v>
      </c>
      <c r="C23" s="238">
        <v>3178797.43</v>
      </c>
      <c r="D23" s="238">
        <v>1706</v>
      </c>
      <c r="E23" s="238">
        <v>4039343.7300000004</v>
      </c>
      <c r="F23" s="151">
        <f t="shared" si="1"/>
        <v>27.071441919468285</v>
      </c>
      <c r="G23" s="151">
        <f t="shared" si="2"/>
        <v>12.840430600977665</v>
      </c>
      <c r="H23" s="151">
        <f t="shared" si="0"/>
        <v>14.868338359828554</v>
      </c>
    </row>
    <row r="24" spans="1:11" ht="14.5" thickBot="1">
      <c r="A24" s="372" t="s">
        <v>9</v>
      </c>
      <c r="B24" s="398">
        <v>79700</v>
      </c>
      <c r="C24" s="398">
        <v>24756159.110099997</v>
      </c>
      <c r="D24" s="398">
        <v>78043</v>
      </c>
      <c r="E24" s="398">
        <v>27167418.66</v>
      </c>
      <c r="F24" s="399">
        <f>(E24/C24-1)*100</f>
        <v>9.7400389906052034</v>
      </c>
      <c r="G24" s="400">
        <f>SUM(G11:G23)</f>
        <v>100</v>
      </c>
      <c r="H24" s="400">
        <f>SUM(H11:H23)</f>
        <v>100.00000000000003</v>
      </c>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R5123"/>
  <sheetViews>
    <sheetView topLeftCell="A7" zoomScale="80" zoomScaleNormal="80" workbookViewId="0">
      <selection activeCell="B22" sqref="B22:D22"/>
    </sheetView>
  </sheetViews>
  <sheetFormatPr defaultRowHeight="12.5"/>
  <cols>
    <col min="1" max="1" width="21.453125" bestFit="1" customWidth="1"/>
    <col min="2" max="3" width="21.1796875" customWidth="1"/>
    <col min="4" max="4" width="12.453125" bestFit="1" customWidth="1"/>
    <col min="5" max="5" width="21.1796875" customWidth="1"/>
  </cols>
  <sheetData>
    <row r="1" spans="1:6" s="11" customFormat="1"/>
    <row r="2" spans="1:6" s="11" customFormat="1" ht="15.75" customHeight="1">
      <c r="A2" s="529" t="s">
        <v>185</v>
      </c>
      <c r="B2" s="529"/>
      <c r="C2" s="529"/>
      <c r="D2" s="529"/>
      <c r="E2" s="529"/>
    </row>
    <row r="3" spans="1:6" s="11" customFormat="1" ht="15.5">
      <c r="A3" s="530" t="s">
        <v>186</v>
      </c>
      <c r="B3" s="530"/>
      <c r="C3" s="530"/>
      <c r="D3" s="530"/>
      <c r="E3" s="530"/>
    </row>
    <row r="4" spans="1:6" s="11" customFormat="1" ht="13" thickBot="1"/>
    <row r="5" spans="1:6" s="11" customFormat="1" ht="15.75" customHeight="1">
      <c r="A5" s="414"/>
      <c r="B5" s="531" t="s">
        <v>278</v>
      </c>
      <c r="C5" s="532"/>
      <c r="D5" s="532"/>
      <c r="E5" s="533"/>
    </row>
    <row r="6" spans="1:6" s="11" customFormat="1" ht="14">
      <c r="A6" s="413"/>
      <c r="B6" s="534" t="s">
        <v>279</v>
      </c>
      <c r="C6" s="535"/>
      <c r="D6" s="535"/>
      <c r="E6" s="536"/>
    </row>
    <row r="7" spans="1:6" s="11" customFormat="1" ht="67.5" thickBot="1">
      <c r="A7" s="415" t="s">
        <v>280</v>
      </c>
      <c r="B7" s="416" t="s">
        <v>125</v>
      </c>
      <c r="C7" s="416" t="s">
        <v>126</v>
      </c>
      <c r="D7" s="417" t="s">
        <v>123</v>
      </c>
      <c r="E7" s="418" t="s">
        <v>177</v>
      </c>
    </row>
    <row r="8" spans="1:6" s="11" customFormat="1" ht="15.75" customHeight="1" thickBot="1">
      <c r="A8" s="537" t="str">
        <f>' F4'!A10</f>
        <v>Janar - Korrik / January - July</v>
      </c>
      <c r="B8" s="537"/>
      <c r="C8" s="537"/>
      <c r="D8" s="537"/>
      <c r="E8" s="436">
        <v>2019</v>
      </c>
    </row>
    <row r="9" spans="1:6" s="11" customFormat="1" ht="14.5" thickBot="1">
      <c r="A9" s="528" t="s">
        <v>350</v>
      </c>
      <c r="B9" s="528" t="s">
        <v>260</v>
      </c>
      <c r="C9" s="528"/>
      <c r="D9" s="528"/>
      <c r="E9" s="528"/>
    </row>
    <row r="10" spans="1:6" s="11" customFormat="1" ht="14">
      <c r="A10" s="180" t="s">
        <v>356</v>
      </c>
      <c r="B10" s="270">
        <v>4602474.0999999996</v>
      </c>
      <c r="C10" s="270">
        <v>487789.20999999996</v>
      </c>
      <c r="D10" s="56">
        <v>5090263.3099999996</v>
      </c>
      <c r="E10" s="491">
        <f t="shared" ref="E10:E21" si="0">C10/D10*100</f>
        <v>9.5827893429740865</v>
      </c>
      <c r="F10" s="490"/>
    </row>
    <row r="11" spans="1:6" s="11" customFormat="1" ht="14">
      <c r="A11" s="181" t="s">
        <v>42</v>
      </c>
      <c r="B11" s="270">
        <v>2806346.8600000003</v>
      </c>
      <c r="C11" s="270">
        <v>2950874.98</v>
      </c>
      <c r="D11" s="56">
        <v>5757221.8399999999</v>
      </c>
      <c r="E11" s="491">
        <f t="shared" si="0"/>
        <v>51.255189777436129</v>
      </c>
    </row>
    <row r="12" spans="1:6" s="11" customFormat="1" ht="15.75" customHeight="1">
      <c r="A12" s="181" t="s">
        <v>323</v>
      </c>
      <c r="B12" s="270">
        <v>3629472.2300000004</v>
      </c>
      <c r="C12" s="270">
        <v>1850482.33</v>
      </c>
      <c r="D12" s="56">
        <v>5479954.5600000005</v>
      </c>
      <c r="E12" s="491">
        <f t="shared" si="0"/>
        <v>33.768205734903027</v>
      </c>
    </row>
    <row r="13" spans="1:6" s="11" customFormat="1" ht="14">
      <c r="A13" s="181" t="s">
        <v>267</v>
      </c>
      <c r="B13" s="270">
        <v>2179224.71</v>
      </c>
      <c r="C13" s="270">
        <v>3642508.8400000008</v>
      </c>
      <c r="D13" s="56">
        <v>5821733.5500000007</v>
      </c>
      <c r="E13" s="491">
        <f t="shared" si="0"/>
        <v>62.567426157797968</v>
      </c>
    </row>
    <row r="14" spans="1:6" s="11" customFormat="1" ht="14">
      <c r="A14" s="182" t="s">
        <v>34</v>
      </c>
      <c r="B14" s="270">
        <v>1271121.26</v>
      </c>
      <c r="C14" s="270">
        <v>428949.91999999987</v>
      </c>
      <c r="D14" s="56">
        <v>1700071.18</v>
      </c>
      <c r="E14" s="491">
        <f t="shared" si="0"/>
        <v>25.231291786265082</v>
      </c>
    </row>
    <row r="15" spans="1:6" s="11" customFormat="1" ht="14">
      <c r="A15" s="181" t="s">
        <v>275</v>
      </c>
      <c r="B15" s="270">
        <v>2554464.7750400016</v>
      </c>
      <c r="C15" s="270">
        <v>1078100.1978250011</v>
      </c>
      <c r="D15" s="56">
        <v>3632564.9728650027</v>
      </c>
      <c r="E15" s="491">
        <f t="shared" si="0"/>
        <v>29.678758835102236</v>
      </c>
    </row>
    <row r="16" spans="1:6" s="63" customFormat="1" ht="14">
      <c r="A16" s="181" t="s">
        <v>320</v>
      </c>
      <c r="B16" s="270">
        <v>4046447.7200000081</v>
      </c>
      <c r="C16" s="270">
        <v>1931883.0499999998</v>
      </c>
      <c r="D16" s="56">
        <v>5978330.7700000079</v>
      </c>
      <c r="E16" s="491">
        <f t="shared" si="0"/>
        <v>32.314756816307728</v>
      </c>
    </row>
    <row r="17" spans="1:5" s="11" customFormat="1" ht="14">
      <c r="A17" s="181" t="s">
        <v>312</v>
      </c>
      <c r="B17" s="270">
        <v>3419067.5509101693</v>
      </c>
      <c r="C17" s="270">
        <v>2196854.6599999997</v>
      </c>
      <c r="D17" s="56">
        <v>5615922.2109101694</v>
      </c>
      <c r="E17" s="491">
        <f t="shared" si="0"/>
        <v>39.118324248368758</v>
      </c>
    </row>
    <row r="18" spans="1:5" s="11" customFormat="1" ht="14">
      <c r="A18" s="181" t="s">
        <v>276</v>
      </c>
      <c r="B18" s="270">
        <v>3807064.87</v>
      </c>
      <c r="C18" s="270">
        <v>3622215.0500000003</v>
      </c>
      <c r="D18" s="56">
        <v>7429279.9199999999</v>
      </c>
      <c r="E18" s="491">
        <f t="shared" si="0"/>
        <v>48.755937170287702</v>
      </c>
    </row>
    <row r="19" spans="1:5" s="11" customFormat="1" ht="14">
      <c r="A19" s="181" t="s">
        <v>268</v>
      </c>
      <c r="B19" s="270">
        <v>653396.79</v>
      </c>
      <c r="C19" s="270">
        <v>707274.54</v>
      </c>
      <c r="D19" s="56">
        <v>1360671.33</v>
      </c>
      <c r="E19" s="491">
        <f t="shared" si="0"/>
        <v>51.979822342549099</v>
      </c>
    </row>
    <row r="20" spans="1:5" s="11" customFormat="1" ht="14">
      <c r="A20" s="181" t="s">
        <v>269</v>
      </c>
      <c r="B20" s="270">
        <v>2907593.1500000004</v>
      </c>
      <c r="C20" s="270">
        <v>3415669.2199999853</v>
      </c>
      <c r="D20" s="56">
        <v>6323262.3699999861</v>
      </c>
      <c r="E20" s="491">
        <f t="shared" si="0"/>
        <v>54.017515328879085</v>
      </c>
    </row>
    <row r="21" spans="1:5" s="11" customFormat="1" ht="14.5" thickBot="1">
      <c r="A21" s="239" t="s">
        <v>270</v>
      </c>
      <c r="B21" s="270">
        <v>2108694.06</v>
      </c>
      <c r="C21" s="270">
        <v>1112760.1000000001</v>
      </c>
      <c r="D21" s="56">
        <v>3221454.16</v>
      </c>
      <c r="E21" s="492">
        <f t="shared" si="0"/>
        <v>34.542167751969508</v>
      </c>
    </row>
    <row r="22" spans="1:5" s="11" customFormat="1" ht="14.5" thickBot="1">
      <c r="A22" s="401" t="s">
        <v>123</v>
      </c>
      <c r="B22" s="402">
        <v>33985368.075950198</v>
      </c>
      <c r="C22" s="402">
        <v>23425362.097824998</v>
      </c>
      <c r="D22" s="439">
        <v>57410730.173775204</v>
      </c>
      <c r="E22" s="493">
        <f>C22/D22*100</f>
        <v>40.803107758635562</v>
      </c>
    </row>
    <row r="23" spans="1:5" s="11" customFormat="1"/>
    <row r="24" spans="1:5" s="11" customFormat="1" ht="13">
      <c r="B24" s="307"/>
    </row>
    <row r="25" spans="1:5" s="11" customFormat="1"/>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S23"/>
  <sheetViews>
    <sheetView topLeftCell="A10" zoomScaleNormal="100" workbookViewId="0">
      <selection activeCell="B11" sqref="B11:C22"/>
    </sheetView>
  </sheetViews>
  <sheetFormatPr defaultColWidth="9.1796875" defaultRowHeight="11.5"/>
  <cols>
    <col min="1" max="1" width="25.81640625" style="63" bestFit="1" customWidth="1"/>
    <col min="2" max="3" width="15.453125" style="63" bestFit="1" customWidth="1"/>
    <col min="4" max="4" width="13" style="63" customWidth="1"/>
    <col min="5" max="5" width="9.54296875" style="63" customWidth="1"/>
    <col min="6" max="6" width="8.1796875" style="63" customWidth="1"/>
    <col min="7" max="16384" width="9.1796875" style="63"/>
  </cols>
  <sheetData>
    <row r="1" spans="1:45" s="60" customFormat="1" ht="14.25" customHeight="1">
      <c r="A1" s="516"/>
      <c r="B1" s="516"/>
      <c r="C1" s="516"/>
      <c r="D1" s="516"/>
      <c r="E1" s="516"/>
      <c r="F1" s="516"/>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s="60" customFormat="1" ht="15.75" customHeight="1">
      <c r="A2" s="516" t="s">
        <v>187</v>
      </c>
      <c r="B2" s="516"/>
      <c r="C2" s="516"/>
      <c r="D2" s="516"/>
      <c r="E2" s="516"/>
      <c r="F2" s="51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ht="15.5">
      <c r="A3" s="513" t="s">
        <v>188</v>
      </c>
      <c r="B3" s="513"/>
      <c r="C3" s="513"/>
      <c r="D3" s="513"/>
      <c r="E3" s="513"/>
      <c r="F3" s="513"/>
    </row>
    <row r="4" spans="1:45">
      <c r="A4" s="64"/>
      <c r="B4" s="62"/>
      <c r="C4" s="62"/>
      <c r="D4" s="62"/>
      <c r="E4" s="62"/>
      <c r="F4" s="62"/>
    </row>
    <row r="5" spans="1:45" ht="12" customHeight="1">
      <c r="A5" s="327"/>
      <c r="B5" s="315"/>
      <c r="C5" s="347"/>
      <c r="D5" s="327" t="s">
        <v>50</v>
      </c>
      <c r="E5" s="518" t="s">
        <v>12</v>
      </c>
      <c r="F5" s="519"/>
    </row>
    <row r="6" spans="1:45" ht="14.25" customHeight="1">
      <c r="A6" s="325" t="s">
        <v>274</v>
      </c>
      <c r="B6" s="522" t="s">
        <v>265</v>
      </c>
      <c r="C6" s="523"/>
      <c r="D6" s="327" t="s">
        <v>14</v>
      </c>
      <c r="E6" s="518" t="s">
        <v>14</v>
      </c>
      <c r="F6" s="519"/>
    </row>
    <row r="7" spans="1:45" ht="15" customHeight="1">
      <c r="A7" s="380" t="s">
        <v>35</v>
      </c>
      <c r="B7" s="524" t="s">
        <v>266</v>
      </c>
      <c r="C7" s="525"/>
      <c r="D7" s="318" t="s">
        <v>51</v>
      </c>
      <c r="E7" s="514" t="s">
        <v>18</v>
      </c>
      <c r="F7" s="515"/>
    </row>
    <row r="8" spans="1:45" ht="12" customHeight="1">
      <c r="A8" s="318"/>
      <c r="B8" s="315"/>
      <c r="C8" s="347"/>
      <c r="D8" s="318" t="s">
        <v>19</v>
      </c>
      <c r="E8" s="514" t="s">
        <v>19</v>
      </c>
      <c r="F8" s="515"/>
    </row>
    <row r="9" spans="1:45" ht="12" thickBot="1">
      <c r="A9" s="65" t="str">
        <f>' F4'!A10</f>
        <v>Janar - Korrik / January - July</v>
      </c>
      <c r="B9" s="66">
        <v>2018</v>
      </c>
      <c r="C9" s="225">
        <v>2019</v>
      </c>
      <c r="D9" s="66" t="s">
        <v>388</v>
      </c>
      <c r="E9" s="66">
        <v>2018</v>
      </c>
      <c r="F9" s="225">
        <v>2019</v>
      </c>
    </row>
    <row r="10" spans="1:45" ht="14.5" thickBot="1">
      <c r="A10" s="510" t="s">
        <v>340</v>
      </c>
      <c r="B10" s="510"/>
      <c r="C10" s="510"/>
      <c r="D10" s="510"/>
      <c r="E10" s="510"/>
      <c r="F10" s="510"/>
    </row>
    <row r="11" spans="1:45" ht="14">
      <c r="A11" s="180" t="s">
        <v>326</v>
      </c>
      <c r="B11" s="150">
        <v>3404793.04</v>
      </c>
      <c r="C11" s="150">
        <v>4737254.42</v>
      </c>
      <c r="D11" s="151">
        <f>(C11/B11-1)*100</f>
        <v>39.13487146930963</v>
      </c>
      <c r="E11" s="151">
        <f>B11/B$23*100</f>
        <v>9.5541139297074569</v>
      </c>
      <c r="F11" s="151">
        <f>C11/C$23*100</f>
        <v>12.609542321807901</v>
      </c>
    </row>
    <row r="12" spans="1:45" ht="14">
      <c r="A12" s="181" t="s">
        <v>42</v>
      </c>
      <c r="B12" s="150">
        <v>3280623.8001694828</v>
      </c>
      <c r="C12" s="150">
        <v>3180361.02</v>
      </c>
      <c r="D12" s="151">
        <f>(C12/B12-1)*100</f>
        <v>-3.0562108390575937</v>
      </c>
      <c r="E12" s="151">
        <f>B12/B$23*100</f>
        <v>9.2056853908891547</v>
      </c>
      <c r="F12" s="151">
        <f>C12/C$23*100</f>
        <v>8.4654302523861809</v>
      </c>
    </row>
    <row r="13" spans="1:45" ht="14">
      <c r="A13" s="181" t="s">
        <v>323</v>
      </c>
      <c r="B13" s="150">
        <v>3663054.12</v>
      </c>
      <c r="C13" s="150">
        <v>3840633.2800000003</v>
      </c>
      <c r="D13" s="151">
        <f>(C13/B13-1)*100</f>
        <v>4.8478442901083829</v>
      </c>
      <c r="E13" s="151">
        <f t="shared" ref="E13:F22" si="0">B13/B$23*100</f>
        <v>10.27881459519322</v>
      </c>
      <c r="F13" s="151">
        <f t="shared" si="0"/>
        <v>10.222931595619029</v>
      </c>
    </row>
    <row r="14" spans="1:45" ht="14">
      <c r="A14" s="181" t="s">
        <v>267</v>
      </c>
      <c r="B14" s="150">
        <v>2478965.27</v>
      </c>
      <c r="C14" s="150">
        <v>2679654.69</v>
      </c>
      <c r="D14" s="151">
        <f>(C14/B14-1)*100</f>
        <v>8.0956930873016919</v>
      </c>
      <c r="E14" s="151">
        <f t="shared" si="0"/>
        <v>6.9561692411612803</v>
      </c>
      <c r="F14" s="151">
        <f t="shared" si="0"/>
        <v>7.1326587566698674</v>
      </c>
    </row>
    <row r="15" spans="1:45" ht="14">
      <c r="A15" s="182" t="s">
        <v>34</v>
      </c>
      <c r="B15" s="150">
        <v>2993562.25</v>
      </c>
      <c r="C15" s="150">
        <v>1347754.86</v>
      </c>
      <c r="D15" s="151">
        <f>(C15/B15-1)*100</f>
        <v>-54.978225022713325</v>
      </c>
      <c r="E15" s="151">
        <f t="shared" si="0"/>
        <v>8.4001683674057901</v>
      </c>
      <c r="F15" s="151">
        <f t="shared" si="0"/>
        <v>3.5874307013876372</v>
      </c>
    </row>
    <row r="16" spans="1:45" ht="14">
      <c r="A16" s="181" t="s">
        <v>275</v>
      </c>
      <c r="B16" s="150">
        <v>2386492.1378340013</v>
      </c>
      <c r="C16" s="150">
        <v>2690955.7651760015</v>
      </c>
      <c r="D16" s="151">
        <f t="shared" ref="D16:D22" si="1">(C16/B16-1)*100</f>
        <v>12.757788828013217</v>
      </c>
      <c r="E16" s="151">
        <f t="shared" si="0"/>
        <v>6.6966824442337218</v>
      </c>
      <c r="F16" s="151">
        <f t="shared" si="0"/>
        <v>7.1627397641648631</v>
      </c>
    </row>
    <row r="17" spans="1:6" ht="14">
      <c r="A17" s="181" t="s">
        <v>320</v>
      </c>
      <c r="B17" s="150">
        <v>3736894.630000005</v>
      </c>
      <c r="C17" s="150">
        <v>4368690.7300000079</v>
      </c>
      <c r="D17" s="151">
        <f t="shared" si="1"/>
        <v>16.906981934355535</v>
      </c>
      <c r="E17" s="151">
        <f t="shared" si="0"/>
        <v>10.486016805982439</v>
      </c>
      <c r="F17" s="151">
        <f t="shared" si="0"/>
        <v>11.628505832039512</v>
      </c>
    </row>
    <row r="18" spans="1:6" ht="14">
      <c r="A18" s="181" t="s">
        <v>312</v>
      </c>
      <c r="B18" s="68">
        <v>3904546.6879830509</v>
      </c>
      <c r="C18" s="150">
        <v>3782311.3909101696</v>
      </c>
      <c r="D18" s="151">
        <f t="shared" si="1"/>
        <v>-3.1305886916164316</v>
      </c>
      <c r="E18" s="151">
        <f t="shared" si="0"/>
        <v>10.95646151251883</v>
      </c>
      <c r="F18" s="151">
        <f t="shared" si="0"/>
        <v>10.067691394530989</v>
      </c>
    </row>
    <row r="19" spans="1:6" ht="14">
      <c r="A19" s="181" t="s">
        <v>276</v>
      </c>
      <c r="B19" s="150">
        <v>3793995.21</v>
      </c>
      <c r="C19" s="150">
        <v>4654509.2600000007</v>
      </c>
      <c r="D19" s="151">
        <f t="shared" si="1"/>
        <v>22.680947190758328</v>
      </c>
      <c r="E19" s="151">
        <f t="shared" si="0"/>
        <v>10.646245471972762</v>
      </c>
      <c r="F19" s="151">
        <f t="shared" si="0"/>
        <v>12.38929267835625</v>
      </c>
    </row>
    <row r="20" spans="1:6" ht="14">
      <c r="A20" s="181" t="s">
        <v>268</v>
      </c>
      <c r="B20" s="150">
        <v>754755.94</v>
      </c>
      <c r="C20" s="150">
        <v>738682.34</v>
      </c>
      <c r="D20" s="151">
        <f t="shared" si="1"/>
        <v>-2.1296420668116878</v>
      </c>
      <c r="E20" s="151">
        <f t="shared" si="0"/>
        <v>2.1179038359064095</v>
      </c>
      <c r="F20" s="151">
        <f t="shared" si="0"/>
        <v>1.9662119453153821</v>
      </c>
    </row>
    <row r="21" spans="1:6" ht="14">
      <c r="A21" s="181" t="s">
        <v>269</v>
      </c>
      <c r="B21" s="150">
        <v>3082756.2600000035</v>
      </c>
      <c r="C21" s="150">
        <v>3327195.49</v>
      </c>
      <c r="D21" s="151">
        <f t="shared" si="1"/>
        <v>7.9292428393283432</v>
      </c>
      <c r="E21" s="151">
        <f t="shared" si="0"/>
        <v>8.6504536926446782</v>
      </c>
      <c r="F21" s="151">
        <f t="shared" si="0"/>
        <v>8.8562717186896158</v>
      </c>
    </row>
    <row r="22" spans="1:6" ht="14.5" thickBot="1">
      <c r="A22" s="239" t="s">
        <v>270</v>
      </c>
      <c r="B22" s="169">
        <v>2156492.19</v>
      </c>
      <c r="C22" s="169">
        <v>2220802.1799999997</v>
      </c>
      <c r="D22" s="240">
        <f t="shared" si="1"/>
        <v>2.9821573339433138</v>
      </c>
      <c r="E22" s="240">
        <f t="shared" si="0"/>
        <v>6.0512847123842635</v>
      </c>
      <c r="F22" s="240">
        <f t="shared" si="0"/>
        <v>5.9112930390327749</v>
      </c>
    </row>
    <row r="23" spans="1:6" ht="14.5" thickBot="1">
      <c r="A23" s="362" t="s">
        <v>9</v>
      </c>
      <c r="B23" s="398">
        <v>35636931.535986543</v>
      </c>
      <c r="C23" s="398">
        <v>37568805.42608618</v>
      </c>
      <c r="D23" s="403">
        <f>(C23/B23-1)*100</f>
        <v>5.4209883029598505</v>
      </c>
      <c r="E23" s="403">
        <f>SUM(E11:E22)</f>
        <v>100</v>
      </c>
      <c r="F23" s="383">
        <f>SUM(F11:F22)</f>
        <v>99.999999999999986</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H24"/>
  <sheetViews>
    <sheetView topLeftCell="A16" zoomScaleNormal="100" workbookViewId="0">
      <selection activeCell="H19" sqref="H19"/>
    </sheetView>
  </sheetViews>
  <sheetFormatPr defaultColWidth="9.1796875" defaultRowHeight="12.5"/>
  <cols>
    <col min="1" max="1" width="30" style="111" customWidth="1"/>
    <col min="2" max="3" width="15.453125" style="111" bestFit="1" customWidth="1"/>
    <col min="4" max="4" width="12" style="111" customWidth="1"/>
    <col min="5" max="5" width="9.7265625" style="111" customWidth="1"/>
    <col min="6" max="6" width="12.7265625" style="111" customWidth="1"/>
    <col min="7" max="7" width="9.1796875" style="111"/>
    <col min="8" max="8" width="14" style="259" bestFit="1" customWidth="1"/>
    <col min="9" max="16384" width="9.1796875" style="111"/>
  </cols>
  <sheetData>
    <row r="2" spans="1:8" ht="15.75" customHeight="1">
      <c r="A2" s="516" t="s">
        <v>189</v>
      </c>
      <c r="B2" s="516"/>
      <c r="C2" s="516"/>
      <c r="D2" s="516"/>
      <c r="E2" s="516"/>
      <c r="F2" s="516"/>
    </row>
    <row r="3" spans="1:8" ht="15.5">
      <c r="A3" s="513" t="s">
        <v>190</v>
      </c>
      <c r="B3" s="513"/>
      <c r="C3" s="513"/>
      <c r="D3" s="513"/>
      <c r="E3" s="513"/>
      <c r="F3" s="513"/>
    </row>
    <row r="4" spans="1:8" ht="15.5">
      <c r="A4" s="192"/>
      <c r="B4" s="192"/>
      <c r="C4" s="192"/>
      <c r="D4" s="192"/>
      <c r="E4" s="192"/>
      <c r="F4" s="192"/>
    </row>
    <row r="5" spans="1:8">
      <c r="A5" s="327"/>
      <c r="B5" s="315"/>
      <c r="C5" s="347"/>
      <c r="D5" s="327" t="s">
        <v>50</v>
      </c>
      <c r="E5" s="518" t="s">
        <v>12</v>
      </c>
      <c r="F5" s="519"/>
    </row>
    <row r="6" spans="1:8" ht="14">
      <c r="A6" s="325" t="s">
        <v>274</v>
      </c>
      <c r="B6" s="522" t="s">
        <v>265</v>
      </c>
      <c r="C6" s="523"/>
      <c r="D6" s="327" t="s">
        <v>14</v>
      </c>
      <c r="E6" s="518" t="s">
        <v>14</v>
      </c>
      <c r="F6" s="519"/>
    </row>
    <row r="7" spans="1:8" ht="14">
      <c r="A7" s="380" t="s">
        <v>35</v>
      </c>
      <c r="B7" s="524" t="s">
        <v>266</v>
      </c>
      <c r="C7" s="525"/>
      <c r="D7" s="318" t="s">
        <v>51</v>
      </c>
      <c r="E7" s="514" t="s">
        <v>18</v>
      </c>
      <c r="F7" s="515"/>
    </row>
    <row r="8" spans="1:8">
      <c r="A8" s="318"/>
      <c r="B8" s="315"/>
      <c r="C8" s="347"/>
      <c r="D8" s="318" t="s">
        <v>19</v>
      </c>
      <c r="E8" s="514" t="s">
        <v>19</v>
      </c>
      <c r="F8" s="515"/>
    </row>
    <row r="9" spans="1:8" ht="13" thickBot="1">
      <c r="A9" s="65" t="str">
        <f>' F4'!A10</f>
        <v>Janar - Korrik / January - July</v>
      </c>
      <c r="B9" s="66">
        <v>2018</v>
      </c>
      <c r="C9" s="225">
        <v>2019</v>
      </c>
      <c r="D9" s="66" t="s">
        <v>388</v>
      </c>
      <c r="E9" s="66">
        <v>2018</v>
      </c>
      <c r="F9" s="225">
        <v>2019</v>
      </c>
    </row>
    <row r="10" spans="1:8" ht="14.5" thickBot="1">
      <c r="A10" s="510" t="s">
        <v>341</v>
      </c>
      <c r="B10" s="510"/>
      <c r="C10" s="510"/>
      <c r="D10" s="510"/>
      <c r="E10" s="510"/>
      <c r="F10" s="510"/>
    </row>
    <row r="11" spans="1:8" ht="14">
      <c r="A11" s="180" t="s">
        <v>326</v>
      </c>
      <c r="B11" s="150">
        <v>924594.45</v>
      </c>
      <c r="C11" s="150">
        <v>974438.92</v>
      </c>
      <c r="D11" s="151">
        <f>(C11/B11-1)*100</f>
        <v>5.3909549208304375</v>
      </c>
      <c r="E11" s="151">
        <f>B11/B$24*100</f>
        <v>5.0835709692697506</v>
      </c>
      <c r="F11" s="151">
        <f>C11/C$24*100</f>
        <v>4.9325621865200739</v>
      </c>
    </row>
    <row r="12" spans="1:8" ht="14">
      <c r="A12" s="181" t="s">
        <v>42</v>
      </c>
      <c r="B12" s="150">
        <v>1150449.08</v>
      </c>
      <c r="C12" s="150">
        <v>1696903.1500000001</v>
      </c>
      <c r="D12" s="151">
        <f>(C12/B12-1)*100</f>
        <v>47.499196574610679</v>
      </c>
      <c r="E12" s="151">
        <f>B12/B$24*100</f>
        <v>6.3253565330303392</v>
      </c>
      <c r="F12" s="151">
        <f>C12/C$24*100</f>
        <v>8.5896408077345701</v>
      </c>
    </row>
    <row r="13" spans="1:8" ht="16.5" customHeight="1">
      <c r="A13" s="181" t="s">
        <v>323</v>
      </c>
      <c r="B13" s="150">
        <v>1631503.19</v>
      </c>
      <c r="C13" s="150">
        <v>2096865.5700000003</v>
      </c>
      <c r="D13" s="151">
        <f t="shared" ref="D13" si="0">(C13/B13-1)*100</f>
        <v>28.523534790023941</v>
      </c>
      <c r="E13" s="151">
        <f t="shared" ref="E13:E23" si="1">B13/B$24*100</f>
        <v>8.9702704282455841</v>
      </c>
      <c r="F13" s="151">
        <f t="shared" ref="F13:F23" si="2">C13/C$24*100</f>
        <v>10.614231029275659</v>
      </c>
    </row>
    <row r="14" spans="1:8" s="112" customFormat="1" ht="14">
      <c r="A14" s="181" t="s">
        <v>267</v>
      </c>
      <c r="B14" s="152">
        <v>1220198.81</v>
      </c>
      <c r="C14" s="152">
        <v>1474251.06</v>
      </c>
      <c r="D14" s="151">
        <f t="shared" ref="D14:D24" si="3">(C14/B14-1)*100</f>
        <v>20.820562019725287</v>
      </c>
      <c r="E14" s="151">
        <f t="shared" si="1"/>
        <v>6.7088519158356368</v>
      </c>
      <c r="F14" s="151">
        <f t="shared" si="2"/>
        <v>7.4625868104623088</v>
      </c>
      <c r="H14" s="268"/>
    </row>
    <row r="15" spans="1:8" s="112" customFormat="1" ht="14">
      <c r="A15" s="182" t="s">
        <v>34</v>
      </c>
      <c r="B15" s="152">
        <v>1750367.7799999998</v>
      </c>
      <c r="C15" s="152">
        <v>692128.59</v>
      </c>
      <c r="D15" s="151">
        <f t="shared" si="3"/>
        <v>-60.458104981799885</v>
      </c>
      <c r="E15" s="151">
        <f t="shared" si="1"/>
        <v>9.6238073156865056</v>
      </c>
      <c r="F15" s="151">
        <f t="shared" si="2"/>
        <v>3.503521094214356</v>
      </c>
      <c r="H15" s="268"/>
    </row>
    <row r="16" spans="1:8" ht="14">
      <c r="A16" s="181" t="s">
        <v>275</v>
      </c>
      <c r="B16" s="150">
        <v>1319347.8</v>
      </c>
      <c r="C16" s="150">
        <v>1326743.44</v>
      </c>
      <c r="D16" s="151">
        <f t="shared" si="3"/>
        <v>0.56055272157955471</v>
      </c>
      <c r="E16" s="151">
        <f t="shared" si="1"/>
        <v>7.2539892213823194</v>
      </c>
      <c r="F16" s="151">
        <f t="shared" si="2"/>
        <v>6.7159104475810176</v>
      </c>
    </row>
    <row r="17" spans="1:8" s="63" customFormat="1" ht="14">
      <c r="A17" s="181" t="s">
        <v>320</v>
      </c>
      <c r="B17" s="150">
        <v>797818.56</v>
      </c>
      <c r="C17" s="150">
        <v>1248452.23</v>
      </c>
      <c r="D17" s="151">
        <f t="shared" si="3"/>
        <v>56.483227213967034</v>
      </c>
      <c r="E17" s="151">
        <f t="shared" si="1"/>
        <v>4.3865364651070502</v>
      </c>
      <c r="F17" s="151">
        <f t="shared" si="2"/>
        <v>6.3196041691096063</v>
      </c>
      <c r="H17" s="76"/>
    </row>
    <row r="18" spans="1:8" ht="14">
      <c r="A18" s="181" t="s">
        <v>312</v>
      </c>
      <c r="B18" s="150">
        <v>970854</v>
      </c>
      <c r="C18" s="150">
        <v>1014604</v>
      </c>
      <c r="D18" s="151">
        <f t="shared" si="3"/>
        <v>4.5063418392466748</v>
      </c>
      <c r="E18" s="151">
        <f t="shared" si="1"/>
        <v>5.3379135141892906</v>
      </c>
      <c r="F18" s="151">
        <f t="shared" si="2"/>
        <v>5.1358758583780837</v>
      </c>
    </row>
    <row r="19" spans="1:8" ht="14">
      <c r="A19" s="181" t="s">
        <v>276</v>
      </c>
      <c r="B19" s="150">
        <v>2066607.4499999997</v>
      </c>
      <c r="C19" s="150">
        <v>1696954.79</v>
      </c>
      <c r="D19" s="151">
        <f t="shared" si="3"/>
        <v>-17.886931550546759</v>
      </c>
      <c r="E19" s="151">
        <f t="shared" si="1"/>
        <v>11.362544559613772</v>
      </c>
      <c r="F19" s="151">
        <f t="shared" si="2"/>
        <v>8.5899022068906206</v>
      </c>
    </row>
    <row r="20" spans="1:8" ht="14">
      <c r="A20" s="181" t="s">
        <v>268</v>
      </c>
      <c r="B20" s="150">
        <v>404757.25</v>
      </c>
      <c r="C20" s="150">
        <v>320433.65000000002</v>
      </c>
      <c r="D20" s="151">
        <f t="shared" si="3"/>
        <v>-20.833128992748119</v>
      </c>
      <c r="E20" s="151">
        <f t="shared" si="1"/>
        <v>2.2254213246699228</v>
      </c>
      <c r="F20" s="151">
        <f t="shared" si="2"/>
        <v>1.6220194748364609</v>
      </c>
    </row>
    <row r="21" spans="1:8" ht="14">
      <c r="A21" s="181" t="s">
        <v>269</v>
      </c>
      <c r="B21" s="150">
        <v>1101630.2301</v>
      </c>
      <c r="C21" s="150">
        <v>1649882.15</v>
      </c>
      <c r="D21" s="151">
        <f t="shared" si="3"/>
        <v>49.767327086715163</v>
      </c>
      <c r="E21" s="151">
        <f t="shared" si="1"/>
        <v>6.0569425401659247</v>
      </c>
      <c r="F21" s="151">
        <f t="shared" si="2"/>
        <v>8.3516228039254017</v>
      </c>
    </row>
    <row r="22" spans="1:8" ht="14">
      <c r="A22" s="181" t="s">
        <v>270</v>
      </c>
      <c r="B22" s="150">
        <v>1670967</v>
      </c>
      <c r="C22" s="150">
        <v>1524227</v>
      </c>
      <c r="D22" s="151">
        <f t="shared" si="3"/>
        <v>-8.7817413509662323</v>
      </c>
      <c r="E22" s="151">
        <f t="shared" si="1"/>
        <v>9.187248887128586</v>
      </c>
      <c r="F22" s="151">
        <f t="shared" si="2"/>
        <v>7.7155625761263034</v>
      </c>
    </row>
    <row r="23" spans="1:8" ht="14.5" thickBot="1">
      <c r="A23" s="239" t="s">
        <v>271</v>
      </c>
      <c r="B23" s="238">
        <v>3178797.43</v>
      </c>
      <c r="C23" s="238">
        <v>4039343.7300000004</v>
      </c>
      <c r="D23" s="151">
        <f t="shared" si="3"/>
        <v>27.071441919468285</v>
      </c>
      <c r="E23" s="151">
        <f t="shared" si="1"/>
        <v>17.47754632567532</v>
      </c>
      <c r="F23" s="151">
        <f t="shared" si="2"/>
        <v>20.446960534945539</v>
      </c>
    </row>
    <row r="24" spans="1:8" ht="14.5" thickBot="1">
      <c r="A24" s="362" t="s">
        <v>9</v>
      </c>
      <c r="B24" s="398">
        <v>18187893.030099999</v>
      </c>
      <c r="C24" s="398">
        <v>19755228.280000001</v>
      </c>
      <c r="D24" s="403">
        <f t="shared" si="3"/>
        <v>8.6174646359869378</v>
      </c>
      <c r="E24" s="403">
        <f>SUM(E11:E23)</f>
        <v>100</v>
      </c>
      <c r="F24" s="383">
        <f>SUM(F11:F23)</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EG1221"/>
  <sheetViews>
    <sheetView showGridLines="0" topLeftCell="A4" zoomScaleNormal="100" workbookViewId="0">
      <selection activeCell="B10" sqref="B10:G22"/>
    </sheetView>
  </sheetViews>
  <sheetFormatPr defaultColWidth="9.1796875" defaultRowHeight="12.5"/>
  <cols>
    <col min="1" max="1" width="22" style="153" bestFit="1" customWidth="1"/>
    <col min="2" max="2" width="12.453125" style="153" bestFit="1" customWidth="1"/>
    <col min="3" max="5" width="11.26953125" style="153" bestFit="1" customWidth="1"/>
    <col min="6" max="6" width="9.54296875" style="153" bestFit="1" customWidth="1"/>
    <col min="7" max="7" width="12.453125" style="153" bestFit="1" customWidth="1"/>
    <col min="8" max="16384" width="9.179687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16" t="s">
        <v>191</v>
      </c>
      <c r="B2" s="516"/>
      <c r="C2" s="516"/>
      <c r="D2" s="516"/>
      <c r="E2" s="516"/>
      <c r="F2" s="516"/>
      <c r="G2" s="516"/>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5">
      <c r="A3" s="111"/>
      <c r="B3" s="513" t="s">
        <v>192</v>
      </c>
      <c r="C3" s="513"/>
      <c r="D3" s="513"/>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 thickBot="1">
      <c r="A4" s="284"/>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
      <c r="A5" s="419"/>
      <c r="B5" s="538" t="s">
        <v>278</v>
      </c>
      <c r="C5" s="538" t="s">
        <v>124</v>
      </c>
      <c r="D5" s="538" t="s">
        <v>124</v>
      </c>
      <c r="E5" s="538" t="s">
        <v>124</v>
      </c>
      <c r="F5" s="538"/>
      <c r="G5" s="538" t="s">
        <v>124</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4.5" thickBot="1">
      <c r="A6" s="404"/>
      <c r="B6" s="539" t="s">
        <v>266</v>
      </c>
      <c r="C6" s="539"/>
      <c r="D6" s="539"/>
      <c r="E6" s="539"/>
      <c r="F6" s="539"/>
      <c r="G6" s="539"/>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40" thickBot="1">
      <c r="A7" s="420" t="s">
        <v>281</v>
      </c>
      <c r="B7" s="421" t="s">
        <v>262</v>
      </c>
      <c r="C7" s="422" t="s">
        <v>282</v>
      </c>
      <c r="D7" s="423" t="s">
        <v>168</v>
      </c>
      <c r="E7" s="423" t="s">
        <v>176</v>
      </c>
      <c r="F7" s="423" t="s">
        <v>293</v>
      </c>
      <c r="G7" s="422" t="s">
        <v>123</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40" t="str">
        <f>' F4'!A10</f>
        <v>Janar - Korrik / January - July</v>
      </c>
      <c r="B8" s="540"/>
      <c r="C8" s="540"/>
      <c r="D8" s="540"/>
      <c r="E8" s="540"/>
      <c r="F8" s="540"/>
      <c r="G8" s="436">
        <v>2019</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4.5" thickBot="1">
      <c r="A9" s="510" t="s">
        <v>351</v>
      </c>
      <c r="B9" s="510"/>
      <c r="C9" s="510"/>
      <c r="D9" s="510"/>
      <c r="E9" s="510"/>
      <c r="F9" s="510"/>
      <c r="G9" s="510"/>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4">
      <c r="A10" s="180" t="s">
        <v>326</v>
      </c>
      <c r="B10" s="430">
        <v>3850766.9699999997</v>
      </c>
      <c r="C10" s="430">
        <v>186344.55</v>
      </c>
      <c r="D10" s="430">
        <v>565362.57999999996</v>
      </c>
      <c r="E10" s="430">
        <v>134780.32</v>
      </c>
      <c r="F10" s="430">
        <v>0</v>
      </c>
      <c r="G10" s="430">
        <v>4737254.42</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4">
      <c r="A11" s="181" t="s">
        <v>42</v>
      </c>
      <c r="B11" s="430">
        <v>2365427.81</v>
      </c>
      <c r="C11" s="430">
        <v>118429.34000000003</v>
      </c>
      <c r="D11" s="430">
        <v>322489.70999999996</v>
      </c>
      <c r="E11" s="430">
        <v>296293.75999999995</v>
      </c>
      <c r="F11" s="430">
        <v>77720.399999999994</v>
      </c>
      <c r="G11" s="430">
        <v>3180361.0199999996</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323</v>
      </c>
      <c r="B12" s="430">
        <v>3009098.7399999998</v>
      </c>
      <c r="C12" s="430">
        <v>168715.88</v>
      </c>
      <c r="D12" s="430">
        <v>451657.61</v>
      </c>
      <c r="E12" s="430">
        <v>209821.18</v>
      </c>
      <c r="F12" s="430">
        <v>1339.87</v>
      </c>
      <c r="G12" s="430">
        <v>3840633.28</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4">
      <c r="A13" s="181" t="s">
        <v>267</v>
      </c>
      <c r="B13" s="430">
        <v>1799482.22</v>
      </c>
      <c r="C13" s="430">
        <v>108694.45</v>
      </c>
      <c r="D13" s="430">
        <v>271048.04000000004</v>
      </c>
      <c r="E13" s="430">
        <v>500429.98</v>
      </c>
      <c r="F13" s="430">
        <v>0</v>
      </c>
      <c r="G13" s="430">
        <v>2679654.69</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4">
      <c r="A14" s="182" t="s">
        <v>34</v>
      </c>
      <c r="B14" s="430">
        <v>1077244.97</v>
      </c>
      <c r="C14" s="430">
        <v>65872.2</v>
      </c>
      <c r="D14" s="430">
        <v>128004.09000000001</v>
      </c>
      <c r="E14" s="430">
        <v>76633.600000000006</v>
      </c>
      <c r="F14" s="430">
        <v>0</v>
      </c>
      <c r="G14" s="430">
        <v>1347754.86</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4">
      <c r="A15" s="181" t="s">
        <v>275</v>
      </c>
      <c r="B15" s="430">
        <v>2088967.1848000016</v>
      </c>
      <c r="C15" s="430">
        <v>124059.81023999999</v>
      </c>
      <c r="D15" s="430">
        <v>341437.78</v>
      </c>
      <c r="E15" s="430">
        <v>136185.81013600001</v>
      </c>
      <c r="F15" s="430">
        <v>305.18</v>
      </c>
      <c r="G15" s="430">
        <v>2690955.7651760019</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4">
      <c r="A16" s="181" t="s">
        <v>320</v>
      </c>
      <c r="B16" s="150">
        <v>3310848.6100000087</v>
      </c>
      <c r="C16" s="150">
        <v>191332.68999999977</v>
      </c>
      <c r="D16" s="150">
        <v>544266.42000000004</v>
      </c>
      <c r="E16" s="150">
        <v>322107.01</v>
      </c>
      <c r="F16" s="150">
        <v>136</v>
      </c>
      <c r="G16" s="430">
        <v>4368690.7300000088</v>
      </c>
    </row>
    <row r="17" spans="1:137" ht="14">
      <c r="A17" s="181" t="s">
        <v>312</v>
      </c>
      <c r="B17" s="150">
        <v>2755887.0811016951</v>
      </c>
      <c r="C17" s="150">
        <v>195738.54980847432</v>
      </c>
      <c r="D17" s="150">
        <v>467441.92000000004</v>
      </c>
      <c r="E17" s="150">
        <v>363119.11000000004</v>
      </c>
      <c r="F17" s="150">
        <v>124.72999999999999</v>
      </c>
      <c r="G17" s="430">
        <v>3782311.3909101691</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4">
      <c r="A18" s="181" t="s">
        <v>276</v>
      </c>
      <c r="B18" s="430">
        <v>3146925.4200000004</v>
      </c>
      <c r="C18" s="430">
        <v>164388.48000000001</v>
      </c>
      <c r="D18" s="430">
        <v>495750.97</v>
      </c>
      <c r="E18" s="430">
        <v>759314.64</v>
      </c>
      <c r="F18" s="430">
        <v>88129.75</v>
      </c>
      <c r="G18" s="430">
        <v>4654509.26</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4">
      <c r="A19" s="181" t="s">
        <v>268</v>
      </c>
      <c r="B19" s="430">
        <v>576114.44999999995</v>
      </c>
      <c r="C19" s="430">
        <v>36246.400000000001</v>
      </c>
      <c r="D19" s="430">
        <v>41035.94</v>
      </c>
      <c r="E19" s="430">
        <v>85285.550000000017</v>
      </c>
      <c r="F19" s="430">
        <v>0</v>
      </c>
      <c r="G19" s="430">
        <v>738682.34000000008</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4">
      <c r="A20" s="181" t="s">
        <v>269</v>
      </c>
      <c r="B20" s="430">
        <v>2412312.2100000004</v>
      </c>
      <c r="C20" s="430">
        <v>108702.37000000001</v>
      </c>
      <c r="D20" s="430">
        <v>386578.57</v>
      </c>
      <c r="E20" s="430">
        <v>408467.05999999988</v>
      </c>
      <c r="F20" s="430">
        <v>11135.280000000002</v>
      </c>
      <c r="G20" s="430">
        <v>3327195.49</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4.5" thickBot="1">
      <c r="A21" s="239" t="s">
        <v>270</v>
      </c>
      <c r="B21" s="238">
        <v>1733160.12</v>
      </c>
      <c r="C21" s="238">
        <v>99648.26999999999</v>
      </c>
      <c r="D21" s="238">
        <v>275885.67000000004</v>
      </c>
      <c r="E21" s="238">
        <v>111358.12</v>
      </c>
      <c r="F21" s="238">
        <v>750</v>
      </c>
      <c r="G21" s="430">
        <v>2220802.1800000002</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4.5" thickBot="1">
      <c r="A22" s="362" t="s">
        <v>123</v>
      </c>
      <c r="B22" s="398">
        <v>28126235.78590171</v>
      </c>
      <c r="C22" s="398">
        <v>1568172.9900484739</v>
      </c>
      <c r="D22" s="398">
        <v>4290959.3</v>
      </c>
      <c r="E22" s="398">
        <v>3403796.1401360002</v>
      </c>
      <c r="F22" s="398">
        <v>179641.21</v>
      </c>
      <c r="G22" s="359">
        <v>37568805.426086172</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S23"/>
  <sheetViews>
    <sheetView zoomScaleNormal="100" workbookViewId="0">
      <selection activeCell="C11" sqref="C11:C23"/>
    </sheetView>
  </sheetViews>
  <sheetFormatPr defaultColWidth="9.1796875" defaultRowHeight="11.5"/>
  <cols>
    <col min="1" max="1" width="31" style="63" customWidth="1"/>
    <col min="2" max="2" width="12.54296875" style="63" customWidth="1"/>
    <col min="3" max="3" width="12.453125" style="63" customWidth="1"/>
    <col min="4" max="4" width="12.7265625" style="63" customWidth="1"/>
    <col min="5" max="5" width="12.453125" style="63" customWidth="1"/>
    <col min="6" max="6" width="11.453125" style="63" customWidth="1"/>
    <col min="7" max="16384" width="9.1796875" style="63"/>
  </cols>
  <sheetData>
    <row r="2" spans="1:45" s="60" customFormat="1" ht="14.25" customHeight="1">
      <c r="A2" s="516" t="s">
        <v>193</v>
      </c>
      <c r="B2" s="516"/>
      <c r="C2" s="516"/>
      <c r="D2" s="516"/>
      <c r="E2" s="516"/>
      <c r="F2" s="51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13" t="s">
        <v>194</v>
      </c>
      <c r="B3" s="513"/>
      <c r="C3" s="513"/>
      <c r="D3" s="513"/>
      <c r="E3" s="513"/>
      <c r="F3" s="51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7"/>
      <c r="B5" s="315"/>
      <c r="C5" s="347"/>
      <c r="D5" s="327" t="s">
        <v>50</v>
      </c>
      <c r="E5" s="518" t="s">
        <v>12</v>
      </c>
      <c r="F5" s="519"/>
    </row>
    <row r="6" spans="1:45" ht="12" customHeight="1">
      <c r="A6" s="325" t="s">
        <v>274</v>
      </c>
      <c r="B6" s="522" t="s">
        <v>265</v>
      </c>
      <c r="C6" s="523"/>
      <c r="D6" s="327" t="s">
        <v>14</v>
      </c>
      <c r="E6" s="518" t="s">
        <v>14</v>
      </c>
      <c r="F6" s="519"/>
    </row>
    <row r="7" spans="1:45" ht="12" customHeight="1">
      <c r="A7" s="380" t="s">
        <v>35</v>
      </c>
      <c r="B7" s="524" t="s">
        <v>266</v>
      </c>
      <c r="C7" s="525"/>
      <c r="D7" s="318" t="s">
        <v>51</v>
      </c>
      <c r="E7" s="514" t="s">
        <v>18</v>
      </c>
      <c r="F7" s="515"/>
    </row>
    <row r="8" spans="1:45" ht="12" customHeight="1">
      <c r="A8" s="318"/>
      <c r="B8" s="315"/>
      <c r="C8" s="347"/>
      <c r="D8" s="318" t="s">
        <v>19</v>
      </c>
      <c r="E8" s="514" t="s">
        <v>19</v>
      </c>
      <c r="F8" s="515"/>
    </row>
    <row r="9" spans="1:45" ht="12" thickBot="1">
      <c r="A9" s="65" t="str">
        <f>' F4'!A10</f>
        <v>Janar - Korrik / January - July</v>
      </c>
      <c r="B9" s="66">
        <v>2018</v>
      </c>
      <c r="C9" s="225">
        <v>2019</v>
      </c>
      <c r="D9" s="66" t="s">
        <v>388</v>
      </c>
      <c r="E9" s="66">
        <v>2018</v>
      </c>
      <c r="F9" s="225">
        <v>2019</v>
      </c>
    </row>
    <row r="10" spans="1:45" ht="14.5" thickBot="1">
      <c r="A10" s="510" t="s">
        <v>340</v>
      </c>
      <c r="B10" s="510"/>
      <c r="C10" s="510"/>
      <c r="D10" s="510"/>
      <c r="E10" s="510"/>
      <c r="F10" s="510"/>
    </row>
    <row r="11" spans="1:45" ht="14">
      <c r="A11" s="180" t="s">
        <v>326</v>
      </c>
      <c r="B11" s="150">
        <v>2649288.4500000002</v>
      </c>
      <c r="C11" s="150">
        <v>3850766.9699999997</v>
      </c>
      <c r="D11" s="151">
        <f>(C11/B11-1)*100</f>
        <v>45.350989243923202</v>
      </c>
      <c r="E11" s="151">
        <f>B11/B$23*100</f>
        <v>9.8737311165737136</v>
      </c>
      <c r="F11" s="151">
        <f>C11/C$23*100</f>
        <v>13.6910143231118</v>
      </c>
    </row>
    <row r="12" spans="1:45" ht="14">
      <c r="A12" s="181" t="s">
        <v>42</v>
      </c>
      <c r="B12" s="150">
        <v>2490793.1599999913</v>
      </c>
      <c r="C12" s="150">
        <v>2365427.81</v>
      </c>
      <c r="D12" s="151">
        <f>(C12/B12-1)*100</f>
        <v>-5.0331497618209209</v>
      </c>
      <c r="E12" s="151">
        <f>B12/B$23*100</f>
        <v>9.2830291578257107</v>
      </c>
      <c r="F12" s="151">
        <f>C12/C$23*100</f>
        <v>8.4100404618867337</v>
      </c>
    </row>
    <row r="13" spans="1:45" ht="14">
      <c r="A13" s="181" t="s">
        <v>323</v>
      </c>
      <c r="B13" s="152">
        <v>2843777.0199999996</v>
      </c>
      <c r="C13" s="150">
        <v>3009098.7399999998</v>
      </c>
      <c r="D13" s="151">
        <f t="shared" ref="D13:D22" si="0">(C13/B13-1)*100</f>
        <v>5.8134557961931899</v>
      </c>
      <c r="E13" s="151">
        <f t="shared" ref="E13:F22" si="1">B13/B$23*100</f>
        <v>10.598577761878387</v>
      </c>
      <c r="F13" s="151">
        <f t="shared" si="1"/>
        <v>10.69854765815592</v>
      </c>
    </row>
    <row r="14" spans="1:45" ht="14">
      <c r="A14" s="181" t="s">
        <v>267</v>
      </c>
      <c r="B14" s="150">
        <v>1691631.78</v>
      </c>
      <c r="C14" s="150">
        <v>1799482.22</v>
      </c>
      <c r="D14" s="151">
        <f t="shared" si="0"/>
        <v>6.3755269483054988</v>
      </c>
      <c r="E14" s="151">
        <f t="shared" si="1"/>
        <v>6.3046050512057219</v>
      </c>
      <c r="F14" s="151">
        <f t="shared" si="1"/>
        <v>6.3978778877406386</v>
      </c>
    </row>
    <row r="15" spans="1:45" ht="14">
      <c r="A15" s="182" t="s">
        <v>34</v>
      </c>
      <c r="B15" s="150">
        <v>2320629.63</v>
      </c>
      <c r="C15" s="150">
        <v>1077244.97</v>
      </c>
      <c r="D15" s="151">
        <f t="shared" si="0"/>
        <v>-53.579625284712066</v>
      </c>
      <c r="E15" s="151">
        <f t="shared" si="1"/>
        <v>8.6488404038352051</v>
      </c>
      <c r="F15" s="151">
        <f t="shared" si="1"/>
        <v>3.8300360496158876</v>
      </c>
    </row>
    <row r="16" spans="1:45" ht="14">
      <c r="A16" s="181" t="s">
        <v>275</v>
      </c>
      <c r="B16" s="150">
        <v>1859166.0834000015</v>
      </c>
      <c r="C16" s="150">
        <v>2088967.1848000016</v>
      </c>
      <c r="D16" s="151">
        <f t="shared" si="0"/>
        <v>12.360439632146525</v>
      </c>
      <c r="E16" s="151">
        <f t="shared" si="1"/>
        <v>6.928994843330508</v>
      </c>
      <c r="F16" s="151">
        <f t="shared" si="1"/>
        <v>7.4271125389878776</v>
      </c>
    </row>
    <row r="17" spans="1:6" ht="14">
      <c r="A17" s="181" t="s">
        <v>320</v>
      </c>
      <c r="B17" s="150">
        <v>2865307.0300000045</v>
      </c>
      <c r="C17" s="150">
        <v>3310848.6100000087</v>
      </c>
      <c r="D17" s="151">
        <f t="shared" si="0"/>
        <v>15.549523151800027</v>
      </c>
      <c r="E17" s="151">
        <f t="shared" si="1"/>
        <v>10.678818752502565</v>
      </c>
      <c r="F17" s="151">
        <f t="shared" si="1"/>
        <v>11.77138894519107</v>
      </c>
    </row>
    <row r="18" spans="1:6" ht="14">
      <c r="A18" s="181" t="s">
        <v>312</v>
      </c>
      <c r="B18" s="150">
        <v>2984796.6295762709</v>
      </c>
      <c r="C18" s="150">
        <v>2755887.0811016951</v>
      </c>
      <c r="D18" s="151">
        <f t="shared" si="0"/>
        <v>-7.6691840980493309</v>
      </c>
      <c r="E18" s="151">
        <f t="shared" si="1"/>
        <v>11.12414896086214</v>
      </c>
      <c r="F18" s="151">
        <f t="shared" si="1"/>
        <v>9.7982790945778984</v>
      </c>
    </row>
    <row r="19" spans="1:6" ht="14">
      <c r="A19" s="181" t="s">
        <v>276</v>
      </c>
      <c r="B19" s="150">
        <v>2565633.0500000003</v>
      </c>
      <c r="C19" s="150">
        <v>3146925.4200000004</v>
      </c>
      <c r="D19" s="151">
        <f t="shared" si="0"/>
        <v>22.65687877695526</v>
      </c>
      <c r="E19" s="151">
        <f t="shared" si="1"/>
        <v>9.5619527120555414</v>
      </c>
      <c r="F19" s="151">
        <f t="shared" si="1"/>
        <v>11.188576544527862</v>
      </c>
    </row>
    <row r="20" spans="1:6" ht="14">
      <c r="A20" s="181" t="s">
        <v>268</v>
      </c>
      <c r="B20" s="150">
        <v>572263.59</v>
      </c>
      <c r="C20" s="150">
        <v>576114.44999999995</v>
      </c>
      <c r="D20" s="151">
        <f t="shared" si="0"/>
        <v>0.67291717790398664</v>
      </c>
      <c r="E20" s="151">
        <f t="shared" si="1"/>
        <v>2.1327903405403745</v>
      </c>
      <c r="F20" s="151">
        <f t="shared" si="1"/>
        <v>2.0483169322244597</v>
      </c>
    </row>
    <row r="21" spans="1:6" ht="14">
      <c r="A21" s="181" t="s">
        <v>269</v>
      </c>
      <c r="B21" s="150">
        <v>2286902.7300000042</v>
      </c>
      <c r="C21" s="150">
        <v>2412312.2100000004</v>
      </c>
      <c r="D21" s="151">
        <f t="shared" si="0"/>
        <v>5.4838134720314846</v>
      </c>
      <c r="E21" s="151">
        <f t="shared" si="1"/>
        <v>8.5231423727297102</v>
      </c>
      <c r="F21" s="151">
        <f t="shared" si="1"/>
        <v>8.5767332264531948</v>
      </c>
    </row>
    <row r="22" spans="1:6" ht="14.5" thickBot="1">
      <c r="A22" s="239" t="s">
        <v>270</v>
      </c>
      <c r="B22" s="238">
        <v>1701496.04</v>
      </c>
      <c r="C22" s="238">
        <v>1733160.12</v>
      </c>
      <c r="D22" s="151">
        <f t="shared" si="0"/>
        <v>1.8609552567633303</v>
      </c>
      <c r="E22" s="240">
        <f t="shared" si="1"/>
        <v>6.3413685266604141</v>
      </c>
      <c r="F22" s="240">
        <f t="shared" si="1"/>
        <v>6.162076337526643</v>
      </c>
    </row>
    <row r="23" spans="1:6" ht="14.5" thickBot="1">
      <c r="A23" s="372" t="s">
        <v>9</v>
      </c>
      <c r="B23" s="398">
        <v>26831685.192976274</v>
      </c>
      <c r="C23" s="398">
        <v>28126235.78590171</v>
      </c>
      <c r="D23" s="403">
        <f>(C23/B23-1)*100</f>
        <v>4.8247084878004998</v>
      </c>
      <c r="E23" s="403">
        <f>SUM(E11:E22)</f>
        <v>100</v>
      </c>
      <c r="F23" s="383">
        <f>SUM(F11:F22)</f>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F23"/>
  <sheetViews>
    <sheetView zoomScaleNormal="100" workbookViewId="0">
      <selection activeCell="C11" sqref="C11:C23"/>
    </sheetView>
  </sheetViews>
  <sheetFormatPr defaultColWidth="9.1796875" defaultRowHeight="12.5"/>
  <cols>
    <col min="1" max="1" width="30.7265625" style="111" customWidth="1"/>
    <col min="2" max="2" width="12.453125" style="111" bestFit="1" customWidth="1"/>
    <col min="3" max="3" width="12.81640625" style="111" customWidth="1"/>
    <col min="4" max="4" width="14.453125" style="111" customWidth="1"/>
    <col min="5" max="5" width="13.54296875" style="111" customWidth="1"/>
    <col min="6" max="6" width="10.1796875" style="111" customWidth="1"/>
    <col min="7" max="16384" width="9.1796875" style="111"/>
  </cols>
  <sheetData>
    <row r="2" spans="1:6" ht="15.75" customHeight="1">
      <c r="A2" s="516" t="s">
        <v>195</v>
      </c>
      <c r="B2" s="516"/>
      <c r="C2" s="516"/>
      <c r="D2" s="516"/>
      <c r="E2" s="516"/>
      <c r="F2" s="516"/>
    </row>
    <row r="3" spans="1:6" ht="15.5">
      <c r="A3" s="513" t="s">
        <v>196</v>
      </c>
      <c r="B3" s="513"/>
      <c r="C3" s="513"/>
      <c r="D3" s="513"/>
      <c r="E3" s="513"/>
      <c r="F3" s="513"/>
    </row>
    <row r="4" spans="1:6" ht="9" customHeight="1"/>
    <row r="5" spans="1:6" ht="18" customHeight="1">
      <c r="A5" s="327"/>
      <c r="B5" s="315"/>
      <c r="C5" s="347"/>
      <c r="D5" s="327" t="s">
        <v>50</v>
      </c>
      <c r="E5" s="518" t="s">
        <v>12</v>
      </c>
      <c r="F5" s="519"/>
    </row>
    <row r="6" spans="1:6" ht="14">
      <c r="A6" s="325" t="s">
        <v>274</v>
      </c>
      <c r="B6" s="522" t="s">
        <v>265</v>
      </c>
      <c r="C6" s="523"/>
      <c r="D6" s="327" t="s">
        <v>14</v>
      </c>
      <c r="E6" s="518" t="s">
        <v>14</v>
      </c>
      <c r="F6" s="519"/>
    </row>
    <row r="7" spans="1:6" ht="14">
      <c r="A7" s="380" t="s">
        <v>35</v>
      </c>
      <c r="B7" s="524" t="s">
        <v>266</v>
      </c>
      <c r="C7" s="525"/>
      <c r="D7" s="318" t="s">
        <v>51</v>
      </c>
      <c r="E7" s="514" t="s">
        <v>18</v>
      </c>
      <c r="F7" s="515"/>
    </row>
    <row r="8" spans="1:6">
      <c r="A8" s="318"/>
      <c r="B8" s="315"/>
      <c r="C8" s="347"/>
      <c r="D8" s="318" t="s">
        <v>19</v>
      </c>
      <c r="E8" s="514" t="s">
        <v>19</v>
      </c>
      <c r="F8" s="515"/>
    </row>
    <row r="9" spans="1:6" ht="13" thickBot="1">
      <c r="A9" s="65" t="str">
        <f>' F4'!A10</f>
        <v>Janar - Korrik / January - July</v>
      </c>
      <c r="B9" s="66">
        <v>2018</v>
      </c>
      <c r="C9" s="225">
        <v>2019</v>
      </c>
      <c r="D9" s="66" t="s">
        <v>388</v>
      </c>
      <c r="E9" s="66">
        <v>2018</v>
      </c>
      <c r="F9" s="225">
        <v>2019</v>
      </c>
    </row>
    <row r="10" spans="1:6" ht="14.5" thickBot="1">
      <c r="A10" s="510" t="s">
        <v>352</v>
      </c>
      <c r="B10" s="510"/>
      <c r="C10" s="510"/>
      <c r="D10" s="510"/>
      <c r="E10" s="510"/>
      <c r="F10" s="510"/>
    </row>
    <row r="11" spans="1:6" ht="14">
      <c r="A11" s="180" t="s">
        <v>326</v>
      </c>
      <c r="B11" s="150">
        <v>877921.84</v>
      </c>
      <c r="C11" s="150">
        <v>940763.98</v>
      </c>
      <c r="D11" s="151">
        <f>(C11/B11-1)*100</f>
        <v>7.1580563481596471</v>
      </c>
      <c r="E11" s="151">
        <f>B11/B$23*100</f>
        <v>6.7639627289487585</v>
      </c>
      <c r="F11" s="151">
        <f>C11/C$23*100</f>
        <v>6.9218807921950027</v>
      </c>
    </row>
    <row r="12" spans="1:6" ht="14">
      <c r="A12" s="181" t="s">
        <v>42</v>
      </c>
      <c r="B12" s="150">
        <v>973552.33000000007</v>
      </c>
      <c r="C12" s="150">
        <v>1504342.5299999998</v>
      </c>
      <c r="D12" s="151">
        <f>(C12/B12-1)*100</f>
        <v>54.52097269388689</v>
      </c>
      <c r="E12" s="151">
        <f>B12/B$23*100</f>
        <v>7.5007493546364241</v>
      </c>
      <c r="F12" s="151">
        <f>C12/C$23*100</f>
        <v>11.068535663205381</v>
      </c>
    </row>
    <row r="13" spans="1:6" ht="14">
      <c r="A13" s="181" t="s">
        <v>323</v>
      </c>
      <c r="B13" s="152">
        <v>1392349.05</v>
      </c>
      <c r="C13" s="152">
        <v>1879490.57</v>
      </c>
      <c r="D13" s="151">
        <f t="shared" ref="D13:D22" si="0">(C13/B13-1)*100</f>
        <v>34.987025703073527</v>
      </c>
      <c r="E13" s="151">
        <f t="shared" ref="E13:F22" si="1">B13/B$23*100</f>
        <v>10.727375320663182</v>
      </c>
      <c r="F13" s="151">
        <f t="shared" si="1"/>
        <v>13.828771033085937</v>
      </c>
    </row>
    <row r="14" spans="1:6" s="112" customFormat="1" ht="14">
      <c r="A14" s="181" t="s">
        <v>267</v>
      </c>
      <c r="B14" s="150">
        <v>920020.8600000001</v>
      </c>
      <c r="C14" s="150">
        <v>1190949.6800000002</v>
      </c>
      <c r="D14" s="151">
        <f t="shared" si="0"/>
        <v>29.448117078562763</v>
      </c>
      <c r="E14" s="151">
        <f t="shared" si="1"/>
        <v>7.0883152956935023</v>
      </c>
      <c r="F14" s="151">
        <f t="shared" si="1"/>
        <v>8.7626778764029503</v>
      </c>
    </row>
    <row r="15" spans="1:6" s="112" customFormat="1" ht="14">
      <c r="A15" s="182" t="s">
        <v>34</v>
      </c>
      <c r="B15" s="152">
        <v>1636109.9800000002</v>
      </c>
      <c r="C15" s="152">
        <v>597954.84</v>
      </c>
      <c r="D15" s="151">
        <f t="shared" si="0"/>
        <v>-63.452650047400859</v>
      </c>
      <c r="E15" s="151">
        <f t="shared" si="1"/>
        <v>12.605435268794658</v>
      </c>
      <c r="F15" s="151">
        <f t="shared" si="1"/>
        <v>4.3995860912915008</v>
      </c>
    </row>
    <row r="16" spans="1:6" s="112" customFormat="1" ht="14">
      <c r="A16" s="181" t="s">
        <v>275</v>
      </c>
      <c r="B16" s="150">
        <v>1212099.2</v>
      </c>
      <c r="C16" s="150">
        <v>1205653.4100000001</v>
      </c>
      <c r="D16" s="151">
        <f t="shared" si="0"/>
        <v>-0.53178733225793806</v>
      </c>
      <c r="E16" s="151">
        <f t="shared" si="1"/>
        <v>9.3386374948692534</v>
      </c>
      <c r="F16" s="151">
        <f t="shared" si="1"/>
        <v>8.8708638491063496</v>
      </c>
    </row>
    <row r="17" spans="1:6" s="63" customFormat="1" ht="14">
      <c r="A17" s="181" t="s">
        <v>320</v>
      </c>
      <c r="B17" s="150">
        <v>702427.59</v>
      </c>
      <c r="C17" s="152">
        <v>1025966.2100000001</v>
      </c>
      <c r="D17" s="151">
        <f t="shared" si="0"/>
        <v>46.060067202086998</v>
      </c>
      <c r="E17" s="151">
        <f t="shared" si="1"/>
        <v>5.4118644987181312</v>
      </c>
      <c r="F17" s="151">
        <f t="shared" si="1"/>
        <v>7.548775201236027</v>
      </c>
    </row>
    <row r="18" spans="1:6" ht="14">
      <c r="A18" s="181" t="s">
        <v>312</v>
      </c>
      <c r="B18" s="152">
        <v>785964</v>
      </c>
      <c r="C18" s="150">
        <v>834488</v>
      </c>
      <c r="D18" s="151">
        <f t="shared" si="0"/>
        <v>6.1738196660406919</v>
      </c>
      <c r="E18" s="151">
        <f t="shared" si="1"/>
        <v>6.0554720933875865</v>
      </c>
      <c r="F18" s="151">
        <f t="shared" si="1"/>
        <v>6.139931567657622</v>
      </c>
    </row>
    <row r="19" spans="1:6" ht="14">
      <c r="A19" s="181" t="s">
        <v>276</v>
      </c>
      <c r="B19" s="152">
        <v>1604869.0799999998</v>
      </c>
      <c r="C19" s="152">
        <v>1290253.3799999999</v>
      </c>
      <c r="D19" s="151">
        <f t="shared" si="0"/>
        <v>-19.603823384771047</v>
      </c>
      <c r="E19" s="151">
        <f t="shared" si="1"/>
        <v>12.364739259661523</v>
      </c>
      <c r="F19" s="151">
        <f t="shared" si="1"/>
        <v>9.4933269958812403</v>
      </c>
    </row>
    <row r="20" spans="1:6" ht="14">
      <c r="A20" s="181" t="s">
        <v>268</v>
      </c>
      <c r="B20" s="150">
        <v>353808.41000000003</v>
      </c>
      <c r="C20" s="150">
        <v>255535.69</v>
      </c>
      <c r="D20" s="151">
        <f t="shared" si="0"/>
        <v>-27.775687977569564</v>
      </c>
      <c r="E20" s="151">
        <f t="shared" si="1"/>
        <v>2.7259225017441429</v>
      </c>
      <c r="F20" s="151">
        <f t="shared" si="1"/>
        <v>1.8801608287886369</v>
      </c>
    </row>
    <row r="21" spans="1:6" ht="14">
      <c r="A21" s="181" t="s">
        <v>269</v>
      </c>
      <c r="B21" s="150">
        <v>937085.57010000001</v>
      </c>
      <c r="C21" s="150">
        <v>1423909.96</v>
      </c>
      <c r="D21" s="151">
        <f t="shared" si="0"/>
        <v>51.95090026282756</v>
      </c>
      <c r="E21" s="151">
        <f t="shared" si="1"/>
        <v>7.2197906250881045</v>
      </c>
      <c r="F21" s="151">
        <f t="shared" si="1"/>
        <v>10.476735091344755</v>
      </c>
    </row>
    <row r="22" spans="1:6" ht="14.5" thickBot="1">
      <c r="A22" s="239" t="s">
        <v>270</v>
      </c>
      <c r="B22" s="238">
        <v>1583193</v>
      </c>
      <c r="C22" s="238">
        <v>1441853</v>
      </c>
      <c r="D22" s="240">
        <f t="shared" si="0"/>
        <v>-8.927528103017135</v>
      </c>
      <c r="E22" s="240">
        <f t="shared" si="1"/>
        <v>12.197735557794724</v>
      </c>
      <c r="F22" s="240">
        <f t="shared" si="1"/>
        <v>10.608755009804629</v>
      </c>
    </row>
    <row r="23" spans="1:6" ht="14.5" thickBot="1">
      <c r="A23" s="372" t="s">
        <v>9</v>
      </c>
      <c r="B23" s="398">
        <v>12979400.910100002</v>
      </c>
      <c r="C23" s="398">
        <v>13591161.249999996</v>
      </c>
      <c r="D23" s="405">
        <f>(C23/B23-1)*100</f>
        <v>4.7133172334937967</v>
      </c>
      <c r="E23" s="403">
        <f>SUM(E11:E22)</f>
        <v>100</v>
      </c>
      <c r="F23" s="383">
        <f>SUM(F11:F22)</f>
        <v>100.00000000000001</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8" customFormat="1" ht="14.25" customHeight="1">
      <c r="A1" s="543" t="s">
        <v>54</v>
      </c>
      <c r="B1" s="543"/>
      <c r="C1" s="543"/>
      <c r="D1" s="543"/>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44" t="s">
        <v>43</v>
      </c>
      <c r="B2" s="544"/>
      <c r="C2" s="544"/>
      <c r="D2" s="544"/>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42" t="s">
        <v>11</v>
      </c>
      <c r="C6" s="542"/>
      <c r="D6" s="6" t="s">
        <v>50</v>
      </c>
      <c r="E6" s="542" t="s">
        <v>12</v>
      </c>
      <c r="F6" s="542"/>
    </row>
    <row r="7" spans="1:69" ht="12" customHeight="1">
      <c r="A7" s="6" t="s">
        <v>53</v>
      </c>
      <c r="B7" s="12"/>
      <c r="C7" s="12"/>
      <c r="D7" s="6" t="s">
        <v>14</v>
      </c>
      <c r="E7" s="545" t="s">
        <v>15</v>
      </c>
      <c r="F7" s="545"/>
    </row>
    <row r="8" spans="1:69" ht="12" customHeight="1">
      <c r="A8" s="7" t="s">
        <v>35</v>
      </c>
      <c r="B8" s="541" t="s">
        <v>17</v>
      </c>
      <c r="C8" s="541"/>
      <c r="D8" s="7" t="s">
        <v>51</v>
      </c>
      <c r="E8" s="541" t="s">
        <v>18</v>
      </c>
      <c r="F8" s="541"/>
    </row>
    <row r="9" spans="1:69" ht="12" customHeight="1">
      <c r="A9" s="7"/>
      <c r="B9" s="13"/>
      <c r="C9" s="13"/>
      <c r="D9" s="7" t="s">
        <v>19</v>
      </c>
      <c r="E9" s="541" t="s">
        <v>20</v>
      </c>
      <c r="F9" s="541"/>
    </row>
    <row r="10" spans="1:69" ht="12" customHeight="1">
      <c r="A10" s="20" t="s">
        <v>48</v>
      </c>
      <c r="B10" s="19">
        <v>2006</v>
      </c>
      <c r="C10" s="19">
        <v>2007</v>
      </c>
      <c r="D10" s="14" t="s">
        <v>52</v>
      </c>
      <c r="E10" s="19">
        <v>2006</v>
      </c>
      <c r="F10" s="19">
        <v>2007</v>
      </c>
    </row>
    <row r="11" spans="1:69" ht="13.5">
      <c r="A11" s="17"/>
      <c r="B11" s="17" t="s">
        <v>22</v>
      </c>
      <c r="C11" s="18"/>
      <c r="D11" s="18"/>
      <c r="E11" s="22"/>
      <c r="F11" s="22"/>
    </row>
    <row r="12" spans="1:69">
      <c r="A12" s="23" t="s">
        <v>34</v>
      </c>
      <c r="B12" s="32" t="e">
        <f>#REF!</f>
        <v>#REF!</v>
      </c>
      <c r="C12" s="32" t="e">
        <f>#REF!</f>
        <v>#REF!</v>
      </c>
      <c r="D12" s="29" t="e">
        <f>C12/B12-1</f>
        <v>#REF!</v>
      </c>
      <c r="E12" s="28" t="e">
        <f>B12/$B$20</f>
        <v>#REF!</v>
      </c>
      <c r="F12" s="28" t="e">
        <f>C12/$C$20</f>
        <v>#REF!</v>
      </c>
    </row>
    <row r="13" spans="1:69">
      <c r="A13" s="23" t="s">
        <v>37</v>
      </c>
      <c r="B13" s="32" t="e">
        <f>#REF!</f>
        <v>#REF!</v>
      </c>
      <c r="C13" s="32" t="e">
        <f>#REF!</f>
        <v>#REF!</v>
      </c>
      <c r="D13" s="29" t="e">
        <f t="shared" ref="D13:D20" si="0">C13/B13-1</f>
        <v>#REF!</v>
      </c>
      <c r="E13" s="28" t="e">
        <f t="shared" ref="E13:E20" si="1">B13/$B$20</f>
        <v>#REF!</v>
      </c>
      <c r="F13" s="28" t="e">
        <f t="shared" ref="F13:F20" si="2">C13/$C$20</f>
        <v>#REF!</v>
      </c>
    </row>
    <row r="14" spans="1:69">
      <c r="A14" s="23" t="s">
        <v>36</v>
      </c>
      <c r="B14" s="32" t="e">
        <f>#REF!</f>
        <v>#REF!</v>
      </c>
      <c r="C14" s="32" t="e">
        <f>#REF!</f>
        <v>#REF!</v>
      </c>
      <c r="D14" s="29" t="e">
        <f t="shared" si="0"/>
        <v>#REF!</v>
      </c>
      <c r="E14" s="28" t="e">
        <f t="shared" si="1"/>
        <v>#REF!</v>
      </c>
      <c r="F14" s="28" t="e">
        <f t="shared" si="2"/>
        <v>#REF!</v>
      </c>
    </row>
    <row r="15" spans="1:69">
      <c r="A15" s="23" t="s">
        <v>38</v>
      </c>
      <c r="B15" s="32" t="e">
        <f>#REF!</f>
        <v>#REF!</v>
      </c>
      <c r="C15" s="32" t="e">
        <f>#REF!</f>
        <v>#REF!</v>
      </c>
      <c r="D15" s="29" t="e">
        <f t="shared" si="0"/>
        <v>#REF!</v>
      </c>
      <c r="E15" s="28" t="e">
        <f t="shared" si="1"/>
        <v>#REF!</v>
      </c>
      <c r="F15" s="28" t="e">
        <f t="shared" si="2"/>
        <v>#REF!</v>
      </c>
    </row>
    <row r="16" spans="1:69">
      <c r="A16" s="23" t="s">
        <v>41</v>
      </c>
      <c r="B16" s="32" t="e">
        <f>#REF!</f>
        <v>#REF!</v>
      </c>
      <c r="C16" s="32" t="e">
        <f>#REF!</f>
        <v>#REF!</v>
      </c>
      <c r="D16" s="29" t="e">
        <f t="shared" si="0"/>
        <v>#REF!</v>
      </c>
      <c r="E16" s="28" t="e">
        <f t="shared" si="1"/>
        <v>#REF!</v>
      </c>
      <c r="F16" s="28" t="e">
        <f t="shared" si="2"/>
        <v>#REF!</v>
      </c>
    </row>
    <row r="17" spans="1:6">
      <c r="A17" s="23" t="s">
        <v>42</v>
      </c>
      <c r="B17" s="32" t="e">
        <f>#REF!</f>
        <v>#REF!</v>
      </c>
      <c r="C17" s="32" t="e">
        <f>#REF!</f>
        <v>#REF!</v>
      </c>
      <c r="D17" s="29" t="e">
        <f t="shared" si="0"/>
        <v>#REF!</v>
      </c>
      <c r="E17" s="28" t="e">
        <f t="shared" si="1"/>
        <v>#REF!</v>
      </c>
      <c r="F17" s="28" t="e">
        <f t="shared" si="2"/>
        <v>#REF!</v>
      </c>
    </row>
    <row r="18" spans="1:6">
      <c r="A18" s="23" t="s">
        <v>39</v>
      </c>
      <c r="B18" s="32" t="e">
        <f>#REF!</f>
        <v>#REF!</v>
      </c>
      <c r="C18" s="32" t="e">
        <f>#REF!</f>
        <v>#REF!</v>
      </c>
      <c r="D18" s="29" t="e">
        <f t="shared" si="0"/>
        <v>#REF!</v>
      </c>
      <c r="E18" s="28" t="e">
        <f t="shared" si="1"/>
        <v>#REF!</v>
      </c>
      <c r="F18" s="28" t="e">
        <f t="shared" si="2"/>
        <v>#REF!</v>
      </c>
    </row>
    <row r="19" spans="1:6">
      <c r="A19" s="24" t="s">
        <v>40</v>
      </c>
      <c r="B19" s="32" t="e">
        <f>#REF!</f>
        <v>#REF!</v>
      </c>
      <c r="C19" s="32" t="e">
        <f>#REF!</f>
        <v>#REF!</v>
      </c>
      <c r="D19" s="31" t="e">
        <f t="shared" si="0"/>
        <v>#REF!</v>
      </c>
      <c r="E19" s="30" t="e">
        <f t="shared" si="1"/>
        <v>#REF!</v>
      </c>
      <c r="F19" s="30" t="e">
        <f t="shared" si="2"/>
        <v>#REF!</v>
      </c>
    </row>
    <row r="20" spans="1:6">
      <c r="A20" s="15" t="s">
        <v>9</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21</v>
      </c>
      <c r="C22" s="18"/>
      <c r="D22" s="18"/>
      <c r="E22" s="22"/>
      <c r="F22" s="22"/>
    </row>
    <row r="23" spans="1:6">
      <c r="A23" s="23" t="s">
        <v>34</v>
      </c>
      <c r="B23" s="32" t="e">
        <f>#REF!</f>
        <v>#REF!</v>
      </c>
      <c r="C23" s="32" t="e">
        <f>#REF!</f>
        <v>#REF!</v>
      </c>
      <c r="D23" s="29" t="e">
        <f>C23/B23-1</f>
        <v>#REF!</v>
      </c>
      <c r="E23" s="28" t="e">
        <f>B23/$B$31</f>
        <v>#REF!</v>
      </c>
      <c r="F23" s="28" t="e">
        <f>C23/$C$31</f>
        <v>#REF!</v>
      </c>
    </row>
    <row r="24" spans="1:6">
      <c r="A24" s="23" t="s">
        <v>37</v>
      </c>
      <c r="B24" s="32" t="e">
        <f>#REF!</f>
        <v>#REF!</v>
      </c>
      <c r="C24" s="32" t="e">
        <f>#REF!</f>
        <v>#REF!</v>
      </c>
      <c r="D24" s="29" t="e">
        <f t="shared" ref="D24:D31" si="3">C24/B24-1</f>
        <v>#REF!</v>
      </c>
      <c r="E24" s="28" t="e">
        <f t="shared" ref="E24:E31" si="4">B24/$B$31</f>
        <v>#REF!</v>
      </c>
      <c r="F24" s="28" t="e">
        <f t="shared" ref="F24:F31" si="5">C24/$C$31</f>
        <v>#REF!</v>
      </c>
    </row>
    <row r="25" spans="1:6">
      <c r="A25" s="23" t="s">
        <v>36</v>
      </c>
      <c r="B25" s="32" t="e">
        <f>#REF!</f>
        <v>#REF!</v>
      </c>
      <c r="C25" s="32" t="e">
        <f>#REF!</f>
        <v>#REF!</v>
      </c>
      <c r="D25" s="29" t="e">
        <f t="shared" si="3"/>
        <v>#REF!</v>
      </c>
      <c r="E25" s="28" t="e">
        <f t="shared" si="4"/>
        <v>#REF!</v>
      </c>
      <c r="F25" s="28" t="e">
        <f t="shared" si="5"/>
        <v>#REF!</v>
      </c>
    </row>
    <row r="26" spans="1:6">
      <c r="A26" s="23" t="s">
        <v>38</v>
      </c>
      <c r="B26" s="32" t="e">
        <f>#REF!</f>
        <v>#REF!</v>
      </c>
      <c r="C26" s="32" t="e">
        <f>#REF!</f>
        <v>#REF!</v>
      </c>
      <c r="D26" s="29" t="e">
        <f t="shared" si="3"/>
        <v>#REF!</v>
      </c>
      <c r="E26" s="28" t="e">
        <f t="shared" si="4"/>
        <v>#REF!</v>
      </c>
      <c r="F26" s="28" t="e">
        <f t="shared" si="5"/>
        <v>#REF!</v>
      </c>
    </row>
    <row r="27" spans="1:6">
      <c r="A27" s="23" t="s">
        <v>41</v>
      </c>
      <c r="B27" s="32" t="e">
        <f>#REF!</f>
        <v>#REF!</v>
      </c>
      <c r="C27" s="32" t="e">
        <f>#REF!</f>
        <v>#REF!</v>
      </c>
      <c r="D27" s="29" t="e">
        <f t="shared" si="3"/>
        <v>#REF!</v>
      </c>
      <c r="E27" s="28" t="e">
        <f t="shared" si="4"/>
        <v>#REF!</v>
      </c>
      <c r="F27" s="28" t="e">
        <f t="shared" si="5"/>
        <v>#REF!</v>
      </c>
    </row>
    <row r="28" spans="1:6">
      <c r="A28" s="23" t="s">
        <v>42</v>
      </c>
      <c r="B28" s="32" t="e">
        <f>#REF!</f>
        <v>#REF!</v>
      </c>
      <c r="C28" s="32" t="e">
        <f>#REF!</f>
        <v>#REF!</v>
      </c>
      <c r="D28" s="29" t="e">
        <f t="shared" si="3"/>
        <v>#REF!</v>
      </c>
      <c r="E28" s="28" t="e">
        <f t="shared" si="4"/>
        <v>#REF!</v>
      </c>
      <c r="F28" s="28" t="e">
        <f t="shared" si="5"/>
        <v>#REF!</v>
      </c>
    </row>
    <row r="29" spans="1:6">
      <c r="A29" s="23" t="s">
        <v>39</v>
      </c>
      <c r="B29" s="32" t="e">
        <f>#REF!</f>
        <v>#REF!</v>
      </c>
      <c r="C29" s="32" t="e">
        <f>#REF!</f>
        <v>#REF!</v>
      </c>
      <c r="D29" s="29" t="e">
        <f t="shared" si="3"/>
        <v>#REF!</v>
      </c>
      <c r="E29" s="28" t="e">
        <f t="shared" si="4"/>
        <v>#REF!</v>
      </c>
      <c r="F29" s="28" t="e">
        <f t="shared" si="5"/>
        <v>#REF!</v>
      </c>
    </row>
    <row r="30" spans="1:6">
      <c r="A30" s="24" t="s">
        <v>40</v>
      </c>
      <c r="B30" s="32" t="e">
        <f>#REF!</f>
        <v>#REF!</v>
      </c>
      <c r="C30" s="32" t="e">
        <f>#REF!</f>
        <v>#REF!</v>
      </c>
      <c r="D30" s="31" t="e">
        <f t="shared" si="3"/>
        <v>#REF!</v>
      </c>
      <c r="E30" s="30" t="e">
        <f t="shared" si="4"/>
        <v>#REF!</v>
      </c>
      <c r="F30" s="30" t="e">
        <f t="shared" si="5"/>
        <v>#REF!</v>
      </c>
    </row>
    <row r="31" spans="1:6">
      <c r="A31" s="15" t="s">
        <v>9</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CR43"/>
  <sheetViews>
    <sheetView zoomScale="78" zoomScaleNormal="78" workbookViewId="0">
      <selection activeCell="M10" sqref="M10"/>
    </sheetView>
  </sheetViews>
  <sheetFormatPr defaultColWidth="9.1796875" defaultRowHeight="11.5"/>
  <cols>
    <col min="1" max="1" width="26.7265625" style="286" customWidth="1"/>
    <col min="2" max="4" width="12.81640625" style="286" bestFit="1" customWidth="1"/>
    <col min="5" max="5" width="10.26953125" style="286" customWidth="1"/>
    <col min="6" max="9" width="12.81640625" style="286" bestFit="1" customWidth="1"/>
    <col min="10" max="11" width="11.1796875" style="286" bestFit="1" customWidth="1"/>
    <col min="12" max="12" width="10.54296875" style="286" bestFit="1" customWidth="1"/>
    <col min="13" max="13" width="11.1796875" style="286" customWidth="1"/>
    <col min="14" max="16384" width="9.1796875" style="286"/>
  </cols>
  <sheetData>
    <row r="2" spans="1:96" s="285" customFormat="1" ht="15.75" customHeight="1">
      <c r="A2" s="546" t="s">
        <v>197</v>
      </c>
      <c r="B2" s="546"/>
      <c r="C2" s="546"/>
      <c r="D2" s="546"/>
      <c r="E2" s="546"/>
      <c r="F2" s="546"/>
      <c r="G2" s="546"/>
      <c r="H2" s="546"/>
      <c r="I2" s="546"/>
      <c r="J2" s="546"/>
      <c r="K2" s="437"/>
    </row>
    <row r="3" spans="1:96" s="285" customFormat="1" ht="17.25" customHeight="1">
      <c r="A3" s="547" t="s">
        <v>198</v>
      </c>
      <c r="B3" s="547"/>
      <c r="C3" s="547"/>
      <c r="D3" s="547"/>
      <c r="E3" s="547"/>
      <c r="F3" s="547"/>
      <c r="G3" s="547"/>
      <c r="H3" s="547"/>
      <c r="I3" s="547"/>
      <c r="J3" s="547"/>
      <c r="K3" s="438"/>
    </row>
    <row r="4" spans="1:96" ht="12" customHeight="1" thickBot="1">
      <c r="A4" s="548" t="s">
        <v>283</v>
      </c>
      <c r="B4" s="548"/>
      <c r="C4" s="548"/>
      <c r="D4" s="548"/>
      <c r="E4" s="548"/>
      <c r="F4" s="548"/>
      <c r="G4" s="548"/>
      <c r="H4" s="548"/>
      <c r="I4" s="548"/>
      <c r="J4" s="548"/>
      <c r="K4" s="548"/>
    </row>
    <row r="5" spans="1:96" s="288" customFormat="1" ht="12.75" customHeight="1">
      <c r="A5" s="549" t="s">
        <v>383</v>
      </c>
      <c r="B5" s="551"/>
      <c r="C5" s="551"/>
      <c r="D5" s="551"/>
      <c r="E5" s="551"/>
      <c r="F5" s="551"/>
      <c r="G5" s="551"/>
      <c r="H5" s="551">
        <v>2019</v>
      </c>
      <c r="I5" s="551"/>
      <c r="J5" s="551"/>
      <c r="K5" s="551"/>
      <c r="L5" s="487"/>
      <c r="M5" s="4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row>
    <row r="6" spans="1:96" s="288" customFormat="1" ht="12" thickBot="1">
      <c r="A6" s="550"/>
      <c r="B6" s="443" t="s">
        <v>392</v>
      </c>
      <c r="C6" s="444" t="s">
        <v>393</v>
      </c>
      <c r="D6" s="443" t="s">
        <v>394</v>
      </c>
      <c r="E6" s="443" t="s">
        <v>395</v>
      </c>
      <c r="F6" s="448" t="s">
        <v>396</v>
      </c>
      <c r="G6" s="444" t="s">
        <v>397</v>
      </c>
      <c r="H6" s="443" t="s">
        <v>389</v>
      </c>
      <c r="I6" s="443" t="s">
        <v>390</v>
      </c>
      <c r="J6" s="443" t="s">
        <v>325</v>
      </c>
      <c r="K6" s="443" t="s">
        <v>391</v>
      </c>
      <c r="L6" s="443" t="s">
        <v>423</v>
      </c>
      <c r="M6" s="443" t="s">
        <v>430</v>
      </c>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row>
    <row r="7" spans="1:96" s="288" customFormat="1">
      <c r="A7" s="289"/>
      <c r="B7" s="287"/>
      <c r="C7" s="287"/>
      <c r="D7" s="446"/>
      <c r="E7" s="290"/>
      <c r="F7" s="287"/>
      <c r="G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row>
    <row r="8" spans="1:96" s="292" customFormat="1" ht="23">
      <c r="A8" s="441" t="s">
        <v>329</v>
      </c>
      <c r="B8" s="442">
        <v>35211</v>
      </c>
      <c r="C8" s="442">
        <v>26638</v>
      </c>
      <c r="D8" s="447">
        <v>29892</v>
      </c>
      <c r="E8" s="442">
        <v>27641</v>
      </c>
      <c r="F8" s="442">
        <v>27686</v>
      </c>
      <c r="G8" s="442">
        <v>23710</v>
      </c>
      <c r="H8" s="442">
        <v>22562</v>
      </c>
      <c r="I8" s="442">
        <v>28474</v>
      </c>
      <c r="J8" s="442">
        <v>31283</v>
      </c>
      <c r="K8" s="442">
        <v>31955</v>
      </c>
      <c r="L8" s="442">
        <v>29315</v>
      </c>
      <c r="M8" s="442">
        <v>38399</v>
      </c>
      <c r="N8" s="291"/>
      <c r="O8" s="488"/>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row>
    <row r="9" spans="1:96" s="292" customFormat="1" ht="23">
      <c r="A9" s="440" t="s">
        <v>330</v>
      </c>
      <c r="B9" s="450" t="e">
        <f>(B8/#REF!-1)*100</f>
        <v>#REF!</v>
      </c>
      <c r="C9" s="450">
        <f t="shared" ref="C9:H9" si="0">(C8/B8-1)*100</f>
        <v>-24.34750504103831</v>
      </c>
      <c r="D9" s="450">
        <f t="shared" si="0"/>
        <v>12.215631804189497</v>
      </c>
      <c r="E9" s="450">
        <f t="shared" si="0"/>
        <v>-7.5304429278736817</v>
      </c>
      <c r="F9" s="450">
        <f t="shared" si="0"/>
        <v>0.16280163525197455</v>
      </c>
      <c r="G9" s="450">
        <f t="shared" si="0"/>
        <v>-14.361048905584051</v>
      </c>
      <c r="H9" s="450">
        <f t="shared" si="0"/>
        <v>-4.8418388865457569</v>
      </c>
      <c r="I9" s="450">
        <f t="shared" ref="I9" si="1">(I8/H8-1)*100</f>
        <v>26.203350766776001</v>
      </c>
      <c r="J9" s="450">
        <f>(J8/I8-1)*100</f>
        <v>9.8651401278359252</v>
      </c>
      <c r="K9" s="450">
        <f>(K8/J8-1)*100</f>
        <v>2.1481315730588424</v>
      </c>
      <c r="L9" s="450">
        <f>(L8/K8-1)*100</f>
        <v>-8.2616179001721139</v>
      </c>
      <c r="M9" s="450">
        <f>(M8/L8-1)*100</f>
        <v>30.987549036329519</v>
      </c>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91"/>
      <c r="BP9" s="291"/>
      <c r="BQ9" s="291"/>
      <c r="BR9" s="291"/>
      <c r="BS9" s="291"/>
      <c r="BT9" s="291"/>
      <c r="BU9" s="291"/>
      <c r="BV9" s="291"/>
      <c r="BW9" s="291"/>
      <c r="BX9" s="291"/>
      <c r="BY9" s="291"/>
      <c r="BZ9" s="291"/>
      <c r="CA9" s="291"/>
      <c r="CB9" s="291"/>
      <c r="CC9" s="291"/>
      <c r="CD9" s="291"/>
      <c r="CE9" s="291"/>
      <c r="CF9" s="291"/>
      <c r="CG9" s="291"/>
      <c r="CH9" s="291"/>
      <c r="CI9" s="291"/>
      <c r="CJ9" s="291"/>
      <c r="CK9" s="291"/>
      <c r="CL9" s="291"/>
      <c r="CM9" s="291"/>
      <c r="CN9" s="291"/>
      <c r="CO9" s="291"/>
      <c r="CP9" s="291"/>
      <c r="CQ9" s="291"/>
      <c r="CR9" s="291"/>
    </row>
    <row r="10" spans="1:96" s="292" customFormat="1" ht="23">
      <c r="A10" s="441" t="s">
        <v>331</v>
      </c>
      <c r="B10" s="442">
        <v>4444228.9800000004</v>
      </c>
      <c r="C10" s="442">
        <v>3477860.21</v>
      </c>
      <c r="D10" s="447">
        <v>3848832.01</v>
      </c>
      <c r="E10" s="442">
        <v>3526928.28</v>
      </c>
      <c r="F10" s="442">
        <v>3455845.42</v>
      </c>
      <c r="G10" s="442">
        <v>2941690.71</v>
      </c>
      <c r="H10" s="449">
        <v>3036752.35</v>
      </c>
      <c r="I10" s="449">
        <v>3918661.59</v>
      </c>
      <c r="J10" s="449">
        <v>4275991.8099999996</v>
      </c>
      <c r="K10" s="449">
        <v>5004368.3</v>
      </c>
      <c r="L10" s="449">
        <v>4432088.18</v>
      </c>
      <c r="M10" s="449">
        <v>5665751.0700000003</v>
      </c>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1"/>
      <c r="BO10" s="291"/>
      <c r="BP10" s="291"/>
      <c r="BQ10" s="291"/>
      <c r="BR10" s="291"/>
      <c r="BS10" s="291"/>
      <c r="BT10" s="291"/>
      <c r="BU10" s="291"/>
      <c r="BV10" s="291"/>
      <c r="BW10" s="291"/>
      <c r="BX10" s="291"/>
      <c r="BY10" s="291"/>
      <c r="BZ10" s="291"/>
      <c r="CA10" s="291"/>
      <c r="CB10" s="291"/>
      <c r="CC10" s="291"/>
      <c r="CD10" s="291"/>
      <c r="CE10" s="291"/>
      <c r="CF10" s="291"/>
      <c r="CG10" s="291"/>
      <c r="CH10" s="291"/>
      <c r="CI10" s="291"/>
      <c r="CJ10" s="291"/>
      <c r="CK10" s="291"/>
      <c r="CL10" s="291"/>
      <c r="CM10" s="291"/>
      <c r="CN10" s="291"/>
      <c r="CO10" s="291"/>
      <c r="CP10" s="291"/>
      <c r="CQ10" s="291"/>
      <c r="CR10" s="291"/>
    </row>
    <row r="11" spans="1:96" s="292" customFormat="1" ht="23">
      <c r="A11" s="440" t="s">
        <v>330</v>
      </c>
      <c r="B11" s="450" t="e">
        <f>(B10/#REF!-1)*100</f>
        <v>#REF!</v>
      </c>
      <c r="C11" s="450">
        <f t="shared" ref="C11:H11" si="2">(C10/B10-1)*100</f>
        <v>-21.744351480287595</v>
      </c>
      <c r="D11" s="450">
        <f t="shared" si="2"/>
        <v>10.666667939479947</v>
      </c>
      <c r="E11" s="450">
        <f t="shared" si="2"/>
        <v>-8.3636731653559444</v>
      </c>
      <c r="F11" s="450">
        <f t="shared" si="2"/>
        <v>-2.0154325338308188</v>
      </c>
      <c r="G11" s="450">
        <f t="shared" si="2"/>
        <v>-14.877827203278093</v>
      </c>
      <c r="H11" s="450">
        <f t="shared" si="2"/>
        <v>3.2315307546387118</v>
      </c>
      <c r="I11" s="450">
        <f t="shared" ref="I11" si="3">(I10/H10-1)*100</f>
        <v>29.041197251399176</v>
      </c>
      <c r="J11" s="450">
        <f t="shared" ref="J11" si="4">(J10/I10-1)*100</f>
        <v>9.1186802379635843</v>
      </c>
      <c r="K11" s="450">
        <f>(K10/J10-1)*100</f>
        <v>17.034094599914585</v>
      </c>
      <c r="L11" s="450">
        <f>(L10/K10-1)*100</f>
        <v>-11.435611563601345</v>
      </c>
      <c r="M11" s="450">
        <f>(M10/L10-1)*100</f>
        <v>27.834800209232323</v>
      </c>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c r="BO11" s="291"/>
      <c r="BP11" s="291"/>
      <c r="BQ11" s="291"/>
      <c r="BR11" s="291"/>
      <c r="BS11" s="291"/>
      <c r="BT11" s="291"/>
      <c r="BU11" s="291"/>
      <c r="BV11" s="291"/>
      <c r="BW11" s="291"/>
      <c r="BX11" s="291"/>
      <c r="BY11" s="291"/>
      <c r="BZ11" s="291"/>
      <c r="CA11" s="291"/>
      <c r="CB11" s="291"/>
      <c r="CC11" s="291"/>
      <c r="CD11" s="291"/>
      <c r="CE11" s="291"/>
      <c r="CF11" s="291"/>
      <c r="CG11" s="291"/>
      <c r="CH11" s="291"/>
      <c r="CI11" s="291"/>
      <c r="CJ11" s="291"/>
      <c r="CK11" s="291"/>
      <c r="CL11" s="291"/>
      <c r="CM11" s="291"/>
      <c r="CN11" s="291"/>
      <c r="CO11" s="291"/>
      <c r="CP11" s="291"/>
      <c r="CQ11" s="291"/>
      <c r="CR11" s="291"/>
    </row>
    <row r="12" spans="1:96" s="288" customFormat="1">
      <c r="A12" s="293"/>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7"/>
      <c r="AY12" s="287"/>
      <c r="AZ12" s="287"/>
      <c r="BA12" s="287"/>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287"/>
      <c r="CM12" s="287"/>
      <c r="CN12" s="287"/>
      <c r="CO12" s="287"/>
      <c r="CP12" s="287"/>
      <c r="CQ12" s="287"/>
      <c r="CR12" s="287"/>
    </row>
    <row r="13" spans="1:96" ht="12" customHeight="1">
      <c r="A13" s="294"/>
      <c r="B13" s="295"/>
      <c r="C13" s="295"/>
      <c r="D13" s="295"/>
      <c r="E13" s="295"/>
      <c r="F13" s="295"/>
      <c r="G13" s="295"/>
      <c r="H13" s="295"/>
      <c r="I13" s="295"/>
      <c r="J13" s="295"/>
      <c r="K13" s="295"/>
    </row>
    <row r="14" spans="1:96" ht="12" customHeight="1">
      <c r="A14" s="294"/>
      <c r="B14" s="295"/>
      <c r="C14" s="295"/>
      <c r="D14" s="295"/>
      <c r="E14" s="295"/>
      <c r="F14" s="295"/>
      <c r="G14" s="295"/>
      <c r="H14" s="295"/>
      <c r="I14" s="295"/>
      <c r="J14" s="295"/>
      <c r="K14" s="295"/>
    </row>
    <row r="15" spans="1:96" ht="12" customHeight="1">
      <c r="A15" s="296" t="s">
        <v>374</v>
      </c>
      <c r="B15" s="297"/>
      <c r="C15" s="297"/>
      <c r="D15" s="297"/>
      <c r="E15" s="297" t="s">
        <v>375</v>
      </c>
      <c r="F15" s="297"/>
      <c r="G15" s="297"/>
      <c r="H15" s="297"/>
      <c r="I15" s="297"/>
      <c r="J15" s="297"/>
    </row>
    <row r="16" spans="1:96" ht="12" customHeight="1">
      <c r="A16" s="294"/>
    </row>
    <row r="17" spans="1:11" ht="57" customHeight="1">
      <c r="A17" s="298"/>
    </row>
    <row r="18" spans="1:11" ht="33" customHeight="1">
      <c r="A18" s="298"/>
    </row>
    <row r="19" spans="1:11" ht="27" customHeight="1">
      <c r="A19" s="299"/>
    </row>
    <row r="20" spans="1:11" ht="27" customHeight="1">
      <c r="A20" s="299"/>
    </row>
    <row r="21" spans="1:11" ht="27" customHeight="1">
      <c r="A21" s="299"/>
      <c r="B21" s="300"/>
      <c r="C21" s="300"/>
      <c r="D21" s="300"/>
      <c r="E21" s="300"/>
      <c r="F21" s="300"/>
      <c r="G21" s="300"/>
      <c r="H21" s="300"/>
      <c r="I21" s="300"/>
      <c r="J21" s="300"/>
      <c r="K21" s="300"/>
    </row>
    <row r="22" spans="1:11" ht="12" hidden="1" customHeight="1">
      <c r="B22" s="300"/>
      <c r="C22" s="300"/>
      <c r="D22" s="300"/>
      <c r="E22" s="300"/>
      <c r="F22" s="300"/>
      <c r="G22" s="300"/>
      <c r="H22" s="300"/>
      <c r="I22" s="300"/>
      <c r="J22" s="300"/>
      <c r="K22" s="300"/>
    </row>
    <row r="23" spans="1:11" ht="12" hidden="1" customHeight="1">
      <c r="B23" s="300"/>
      <c r="C23" s="300"/>
      <c r="D23" s="300"/>
      <c r="E23" s="300"/>
      <c r="F23" s="300"/>
      <c r="G23" s="300"/>
      <c r="H23" s="300"/>
      <c r="I23" s="300"/>
      <c r="J23" s="300"/>
      <c r="K23" s="300"/>
    </row>
    <row r="24" spans="1:11" ht="12" hidden="1" customHeight="1">
      <c r="B24" s="300"/>
      <c r="C24" s="300"/>
      <c r="D24" s="300"/>
      <c r="E24" s="300"/>
      <c r="F24" s="300"/>
      <c r="G24" s="300"/>
      <c r="H24" s="300"/>
      <c r="I24" s="300"/>
      <c r="J24" s="300"/>
      <c r="K24" s="300"/>
    </row>
    <row r="25" spans="1:11" ht="12" hidden="1" customHeight="1">
      <c r="B25" s="300"/>
      <c r="C25" s="300"/>
      <c r="D25" s="300"/>
      <c r="E25" s="300"/>
      <c r="F25" s="300"/>
      <c r="G25" s="300"/>
      <c r="H25" s="300"/>
      <c r="I25" s="300"/>
      <c r="J25" s="300"/>
      <c r="K25" s="300"/>
    </row>
    <row r="26" spans="1:11" ht="12" hidden="1" customHeight="1">
      <c r="B26" s="300"/>
      <c r="C26" s="300"/>
      <c r="D26" s="300"/>
      <c r="E26" s="300"/>
      <c r="F26" s="300"/>
      <c r="G26" s="300"/>
      <c r="H26" s="300"/>
      <c r="I26" s="300"/>
      <c r="J26" s="300"/>
      <c r="K26" s="300"/>
    </row>
    <row r="27" spans="1:11" ht="12" hidden="1" customHeight="1">
      <c r="B27" s="300"/>
      <c r="C27" s="300"/>
      <c r="D27" s="300"/>
      <c r="E27" s="300"/>
      <c r="F27" s="300"/>
      <c r="G27" s="300"/>
      <c r="H27" s="300"/>
      <c r="I27" s="300"/>
      <c r="J27" s="300"/>
      <c r="K27" s="300"/>
    </row>
    <row r="28" spans="1:11" ht="12" hidden="1" customHeight="1">
      <c r="B28" s="300"/>
      <c r="C28" s="300"/>
      <c r="D28" s="300"/>
      <c r="E28" s="300"/>
      <c r="F28" s="300"/>
      <c r="G28" s="300"/>
      <c r="H28" s="300"/>
      <c r="I28" s="300"/>
      <c r="J28" s="300"/>
      <c r="K28" s="300"/>
    </row>
    <row r="29" spans="1:11" ht="12" hidden="1" customHeight="1">
      <c r="B29" s="300"/>
      <c r="C29" s="300"/>
      <c r="D29" s="300"/>
      <c r="E29" s="300"/>
      <c r="F29" s="300"/>
      <c r="G29" s="300"/>
      <c r="H29" s="300"/>
      <c r="I29" s="300"/>
      <c r="J29" s="300"/>
      <c r="K29" s="300"/>
    </row>
    <row r="30" spans="1:11" ht="12" hidden="1" customHeight="1">
      <c r="B30" s="300"/>
      <c r="C30" s="300"/>
      <c r="D30" s="300"/>
      <c r="E30" s="300"/>
      <c r="F30" s="300"/>
      <c r="G30" s="300"/>
      <c r="H30" s="300"/>
      <c r="I30" s="300"/>
      <c r="J30" s="300"/>
      <c r="K30" s="300"/>
    </row>
    <row r="31" spans="1:11" ht="12" hidden="1" customHeight="1">
      <c r="A31" s="301"/>
      <c r="B31" s="300"/>
      <c r="C31" s="300"/>
      <c r="D31" s="300"/>
      <c r="E31" s="300"/>
      <c r="F31" s="300"/>
      <c r="G31" s="300"/>
      <c r="H31" s="300"/>
      <c r="I31" s="300"/>
      <c r="J31" s="300"/>
      <c r="K31" s="300"/>
    </row>
    <row r="32" spans="1:11" ht="12" hidden="1" customHeight="1">
      <c r="B32" s="300"/>
      <c r="C32" s="300"/>
      <c r="D32" s="300"/>
      <c r="E32" s="300"/>
      <c r="F32" s="300"/>
      <c r="G32" s="300"/>
      <c r="H32" s="300"/>
      <c r="I32" s="300"/>
      <c r="J32" s="300"/>
      <c r="K32" s="300"/>
    </row>
    <row r="33" spans="1:11" ht="12" hidden="1" customHeight="1">
      <c r="B33" s="300"/>
      <c r="C33" s="300"/>
      <c r="D33" s="300"/>
      <c r="E33" s="300"/>
      <c r="F33" s="300"/>
      <c r="G33" s="300"/>
      <c r="H33" s="300"/>
      <c r="I33" s="300"/>
      <c r="J33" s="300"/>
      <c r="K33" s="300"/>
    </row>
    <row r="34" spans="1:11">
      <c r="B34" s="300"/>
      <c r="C34" s="300"/>
      <c r="D34" s="300"/>
      <c r="E34" s="300"/>
      <c r="F34" s="300"/>
      <c r="G34" s="300"/>
      <c r="H34" s="300"/>
      <c r="I34" s="300"/>
      <c r="J34" s="300"/>
      <c r="K34" s="300"/>
    </row>
    <row r="35" spans="1:11">
      <c r="B35" s="300"/>
      <c r="C35" s="300"/>
      <c r="D35" s="300"/>
      <c r="E35" s="300"/>
      <c r="F35" s="300"/>
      <c r="G35" s="300"/>
      <c r="H35" s="300"/>
      <c r="I35" s="300"/>
      <c r="J35" s="300"/>
      <c r="K35" s="300"/>
    </row>
    <row r="36" spans="1:11" ht="12.75" customHeight="1">
      <c r="B36" s="300"/>
      <c r="C36" s="300"/>
      <c r="D36" s="300"/>
      <c r="E36" s="300"/>
      <c r="F36" s="300"/>
      <c r="G36" s="300"/>
      <c r="H36" s="300"/>
      <c r="I36" s="300"/>
      <c r="J36" s="300"/>
      <c r="K36" s="300"/>
    </row>
    <row r="37" spans="1:11">
      <c r="B37" s="300"/>
      <c r="C37" s="300"/>
      <c r="D37" s="300"/>
      <c r="E37" s="300"/>
      <c r="F37" s="300"/>
      <c r="G37" s="300"/>
      <c r="H37" s="300"/>
      <c r="I37" s="300"/>
      <c r="J37" s="300"/>
      <c r="K37" s="300"/>
    </row>
    <row r="38" spans="1:11">
      <c r="B38" s="300"/>
      <c r="C38" s="300"/>
      <c r="D38" s="300"/>
      <c r="E38" s="300"/>
      <c r="F38" s="300"/>
      <c r="G38" s="300"/>
      <c r="H38" s="300"/>
      <c r="I38" s="300"/>
      <c r="J38" s="300"/>
      <c r="K38" s="300"/>
    </row>
    <row r="42" spans="1:11" ht="12" customHeight="1">
      <c r="A42" s="294"/>
    </row>
    <row r="43" spans="1:11" ht="12" customHeight="1">
      <c r="A43" s="294"/>
    </row>
  </sheetData>
  <mergeCells count="6">
    <mergeCell ref="A2:J2"/>
    <mergeCell ref="A3:J3"/>
    <mergeCell ref="A4:K4"/>
    <mergeCell ref="A5:A6"/>
    <mergeCell ref="B5:G5"/>
    <mergeCell ref="H5:K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S23"/>
  <sheetViews>
    <sheetView zoomScaleNormal="100" workbookViewId="0">
      <selection activeCell="C11" sqref="C11:C23"/>
    </sheetView>
  </sheetViews>
  <sheetFormatPr defaultColWidth="9.1796875" defaultRowHeight="11.5"/>
  <cols>
    <col min="1" max="1" width="30.1796875" style="63" customWidth="1"/>
    <col min="2" max="2" width="12.7265625" style="63" customWidth="1"/>
    <col min="3" max="3" width="12.453125" style="63" customWidth="1"/>
    <col min="4" max="4" width="14.7265625" style="63" customWidth="1"/>
    <col min="5" max="5" width="12.26953125" style="63" customWidth="1"/>
    <col min="6" max="6" width="9.7265625" style="63" customWidth="1"/>
    <col min="7" max="16384" width="9.1796875" style="63"/>
  </cols>
  <sheetData>
    <row r="2" spans="1:45" s="60" customFormat="1" ht="15.75" customHeight="1">
      <c r="A2" s="516" t="s">
        <v>284</v>
      </c>
      <c r="B2" s="516"/>
      <c r="C2" s="516"/>
      <c r="D2" s="516"/>
      <c r="E2" s="516"/>
      <c r="F2" s="51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13" t="s">
        <v>285</v>
      </c>
      <c r="B3" s="513"/>
      <c r="C3" s="513"/>
      <c r="D3" s="513"/>
      <c r="E3" s="513"/>
      <c r="F3" s="51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27"/>
      <c r="B5" s="315"/>
      <c r="C5" s="347"/>
      <c r="D5" s="327" t="s">
        <v>50</v>
      </c>
      <c r="E5" s="518" t="s">
        <v>12</v>
      </c>
      <c r="F5" s="519"/>
    </row>
    <row r="6" spans="1:45" ht="12" customHeight="1">
      <c r="A6" s="325" t="s">
        <v>274</v>
      </c>
      <c r="B6" s="522" t="s">
        <v>265</v>
      </c>
      <c r="C6" s="523"/>
      <c r="D6" s="327" t="s">
        <v>14</v>
      </c>
      <c r="E6" s="518" t="s">
        <v>14</v>
      </c>
      <c r="F6" s="519"/>
    </row>
    <row r="7" spans="1:45" ht="12" customHeight="1">
      <c r="A7" s="380" t="s">
        <v>35</v>
      </c>
      <c r="B7" s="524" t="s">
        <v>266</v>
      </c>
      <c r="C7" s="525"/>
      <c r="D7" s="318" t="s">
        <v>51</v>
      </c>
      <c r="E7" s="514" t="s">
        <v>18</v>
      </c>
      <c r="F7" s="515"/>
    </row>
    <row r="8" spans="1:45" ht="12" customHeight="1">
      <c r="A8" s="318"/>
      <c r="B8" s="315"/>
      <c r="C8" s="347"/>
      <c r="D8" s="318" t="s">
        <v>19</v>
      </c>
      <c r="E8" s="514" t="s">
        <v>19</v>
      </c>
      <c r="F8" s="515"/>
    </row>
    <row r="9" spans="1:45" ht="12" thickBot="1">
      <c r="A9" s="65" t="str">
        <f>' F4'!A10</f>
        <v>Janar - Korrik / January - July</v>
      </c>
      <c r="B9" s="66">
        <v>2018</v>
      </c>
      <c r="C9" s="225">
        <v>2019</v>
      </c>
      <c r="D9" s="66" t="s">
        <v>388</v>
      </c>
      <c r="E9" s="66">
        <v>2018</v>
      </c>
      <c r="F9" s="225">
        <v>2019</v>
      </c>
    </row>
    <row r="10" spans="1:45" ht="14.5" thickBot="1">
      <c r="A10" s="510" t="s">
        <v>340</v>
      </c>
      <c r="B10" s="510"/>
      <c r="C10" s="510"/>
      <c r="D10" s="510"/>
      <c r="E10" s="510"/>
      <c r="F10" s="510"/>
    </row>
    <row r="11" spans="1:45" ht="14">
      <c r="A11" s="180" t="s">
        <v>326</v>
      </c>
      <c r="B11" s="150">
        <v>117936.62</v>
      </c>
      <c r="C11" s="150">
        <v>186344.55</v>
      </c>
      <c r="D11" s="151">
        <f>(C11/B11-1)*100</f>
        <v>58.0039770514027</v>
      </c>
      <c r="E11" s="151">
        <f>B11/B$23*100</f>
        <v>8.1737676288407499</v>
      </c>
      <c r="F11" s="151">
        <f>C11/C$23*100</f>
        <v>11.882907764802139</v>
      </c>
    </row>
    <row r="12" spans="1:45" ht="14">
      <c r="A12" s="181" t="s">
        <v>42</v>
      </c>
      <c r="B12" s="150">
        <v>123587.08000000009</v>
      </c>
      <c r="C12" s="150">
        <v>118429.34000000003</v>
      </c>
      <c r="D12" s="151">
        <f>(C12/B12-1)*100</f>
        <v>-4.1733650475438537</v>
      </c>
      <c r="E12" s="151">
        <f>B12/B$23*100</f>
        <v>8.5653809126202933</v>
      </c>
      <c r="F12" s="151">
        <f>C12/C$23*100</f>
        <v>7.5520583986298124</v>
      </c>
    </row>
    <row r="13" spans="1:45" ht="14">
      <c r="A13" s="181" t="s">
        <v>324</v>
      </c>
      <c r="B13" s="152">
        <v>147482.35999999999</v>
      </c>
      <c r="C13" s="152">
        <v>168715.88</v>
      </c>
      <c r="D13" s="151">
        <f t="shared" ref="D13:D22" si="0">(C13/B13-1)*100</f>
        <v>14.397328602552895</v>
      </c>
      <c r="E13" s="151">
        <f t="shared" ref="E13:F22" si="1">B13/B$23*100</f>
        <v>10.221477773341627</v>
      </c>
      <c r="F13" s="151">
        <f t="shared" si="1"/>
        <v>10.758754363878236</v>
      </c>
    </row>
    <row r="14" spans="1:45" ht="14">
      <c r="A14" s="181" t="s">
        <v>267</v>
      </c>
      <c r="B14" s="150">
        <v>105557.28000000001</v>
      </c>
      <c r="C14" s="150">
        <v>108694.45</v>
      </c>
      <c r="D14" s="151">
        <f t="shared" si="0"/>
        <v>2.9720072362607208</v>
      </c>
      <c r="E14" s="151">
        <f t="shared" si="1"/>
        <v>7.3157996070472366</v>
      </c>
      <c r="F14" s="151">
        <f t="shared" si="1"/>
        <v>6.9312793097297352</v>
      </c>
    </row>
    <row r="15" spans="1:45" ht="14">
      <c r="A15" s="182" t="s">
        <v>34</v>
      </c>
      <c r="B15" s="150">
        <v>138733.61000000002</v>
      </c>
      <c r="C15" s="150">
        <v>65872.2</v>
      </c>
      <c r="D15" s="151">
        <f t="shared" si="0"/>
        <v>-52.518931785888093</v>
      </c>
      <c r="E15" s="151">
        <f t="shared" si="1"/>
        <v>9.6151330303532312</v>
      </c>
      <c r="F15" s="151">
        <f t="shared" si="1"/>
        <v>4.2005697342079467</v>
      </c>
    </row>
    <row r="16" spans="1:45" ht="14">
      <c r="A16" s="181" t="s">
        <v>275</v>
      </c>
      <c r="B16" s="150">
        <v>102830.02561700004</v>
      </c>
      <c r="C16" s="150">
        <v>124059.81023999999</v>
      </c>
      <c r="D16" s="151">
        <f t="shared" si="0"/>
        <v>20.645511362675585</v>
      </c>
      <c r="E16" s="151">
        <f t="shared" si="1"/>
        <v>7.1267833066701414</v>
      </c>
      <c r="F16" s="151">
        <f t="shared" si="1"/>
        <v>7.9111048989668653</v>
      </c>
    </row>
    <row r="17" spans="1:6" ht="14">
      <c r="A17" s="181" t="s">
        <v>320</v>
      </c>
      <c r="B17" s="150">
        <v>151851.92999999982</v>
      </c>
      <c r="C17" s="150">
        <v>191332.68999999977</v>
      </c>
      <c r="D17" s="151">
        <f t="shared" si="0"/>
        <v>25.999511497812367</v>
      </c>
      <c r="E17" s="151">
        <f t="shared" si="1"/>
        <v>10.524317127377316</v>
      </c>
      <c r="F17" s="151">
        <f t="shared" si="1"/>
        <v>12.2009938453337</v>
      </c>
    </row>
    <row r="18" spans="1:6" ht="14">
      <c r="A18" s="181" t="s">
        <v>312</v>
      </c>
      <c r="B18" s="150">
        <v>184877.45077966087</v>
      </c>
      <c r="C18" s="150">
        <v>195738.54980847432</v>
      </c>
      <c r="D18" s="151">
        <f t="shared" si="0"/>
        <v>5.8747559440106345</v>
      </c>
      <c r="E18" s="151">
        <f t="shared" si="1"/>
        <v>12.813198500053597</v>
      </c>
      <c r="F18" s="151">
        <f t="shared" si="1"/>
        <v>12.481948806070422</v>
      </c>
    </row>
    <row r="19" spans="1:6" ht="14">
      <c r="A19" s="181" t="s">
        <v>276</v>
      </c>
      <c r="B19" s="150">
        <v>139456.57999999999</v>
      </c>
      <c r="C19" s="150">
        <v>164388.48000000001</v>
      </c>
      <c r="D19" s="151">
        <f t="shared" si="0"/>
        <v>17.877894323810352</v>
      </c>
      <c r="E19" s="151">
        <f t="shared" si="1"/>
        <v>9.6652395094317622</v>
      </c>
      <c r="F19" s="151">
        <f t="shared" si="1"/>
        <v>10.482802665471148</v>
      </c>
    </row>
    <row r="20" spans="1:6" ht="14">
      <c r="A20" s="181" t="s">
        <v>268</v>
      </c>
      <c r="B20" s="150">
        <v>35378.550000000003</v>
      </c>
      <c r="C20" s="150">
        <v>36246.400000000001</v>
      </c>
      <c r="D20" s="151">
        <f t="shared" si="0"/>
        <v>2.4530400482778436</v>
      </c>
      <c r="E20" s="151">
        <f t="shared" si="1"/>
        <v>2.4519614581571352</v>
      </c>
      <c r="F20" s="151">
        <f t="shared" si="1"/>
        <v>2.3113776496609337</v>
      </c>
    </row>
    <row r="21" spans="1:6" ht="14">
      <c r="A21" s="181" t="s">
        <v>269</v>
      </c>
      <c r="B21" s="150">
        <v>92263.95000000007</v>
      </c>
      <c r="C21" s="150">
        <v>108702.37000000001</v>
      </c>
      <c r="D21" s="151">
        <f t="shared" si="0"/>
        <v>17.816731236848128</v>
      </c>
      <c r="E21" s="151">
        <f t="shared" si="1"/>
        <v>6.3944861894378704</v>
      </c>
      <c r="F21" s="151">
        <f t="shared" si="1"/>
        <v>6.9317843560511712</v>
      </c>
    </row>
    <row r="22" spans="1:6" ht="14.5" thickBot="1">
      <c r="A22" s="239" t="s">
        <v>270</v>
      </c>
      <c r="B22" s="238">
        <v>102911.85999999999</v>
      </c>
      <c r="C22" s="238">
        <v>99648.26999999999</v>
      </c>
      <c r="D22" s="240">
        <f t="shared" si="0"/>
        <v>-3.1712477065325539</v>
      </c>
      <c r="E22" s="240">
        <f t="shared" si="1"/>
        <v>7.1324549566690241</v>
      </c>
      <c r="F22" s="240">
        <f t="shared" si="1"/>
        <v>6.3544182071979023</v>
      </c>
    </row>
    <row r="23" spans="1:6" ht="14.5" thickBot="1">
      <c r="A23" s="372" t="s">
        <v>9</v>
      </c>
      <c r="B23" s="398">
        <v>1442867.2963966611</v>
      </c>
      <c r="C23" s="398">
        <v>1568172.9900484739</v>
      </c>
      <c r="D23" s="403">
        <f>(C23/B23-1)*100</f>
        <v>8.6844919116778385</v>
      </c>
      <c r="E23" s="403">
        <f>SUM(E11:E22)</f>
        <v>99.999999999999972</v>
      </c>
      <c r="F23" s="383">
        <f>SUM(F11:F22)</f>
        <v>100</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F23"/>
  <sheetViews>
    <sheetView zoomScale="84" zoomScaleNormal="84" workbookViewId="0">
      <selection activeCell="C11" sqref="C11:C23"/>
    </sheetView>
  </sheetViews>
  <sheetFormatPr defaultColWidth="9.1796875" defaultRowHeight="12.5"/>
  <cols>
    <col min="1" max="1" width="29.7265625" style="111" customWidth="1"/>
    <col min="2" max="2" width="11.7265625" style="111" customWidth="1"/>
    <col min="3" max="3" width="11.54296875" style="111" customWidth="1"/>
    <col min="4" max="4" width="16" style="111" customWidth="1"/>
    <col min="5" max="5" width="11.7265625" style="111" customWidth="1"/>
    <col min="6" max="6" width="10.453125" style="111" customWidth="1"/>
    <col min="7" max="16384" width="9.1796875" style="111"/>
  </cols>
  <sheetData>
    <row r="2" spans="1:6" ht="15.75" customHeight="1">
      <c r="A2" s="516" t="s">
        <v>286</v>
      </c>
      <c r="B2" s="516"/>
      <c r="C2" s="516"/>
      <c r="D2" s="516"/>
      <c r="E2" s="516"/>
      <c r="F2" s="516"/>
    </row>
    <row r="3" spans="1:6" ht="15.5">
      <c r="A3" s="513" t="s">
        <v>287</v>
      </c>
      <c r="B3" s="513"/>
      <c r="C3" s="513"/>
      <c r="D3" s="513"/>
      <c r="E3" s="513"/>
      <c r="F3" s="513"/>
    </row>
    <row r="5" spans="1:6">
      <c r="A5" s="327"/>
      <c r="B5" s="315"/>
      <c r="C5" s="347"/>
      <c r="D5" s="327" t="s">
        <v>50</v>
      </c>
      <c r="E5" s="518" t="s">
        <v>12</v>
      </c>
      <c r="F5" s="519"/>
    </row>
    <row r="6" spans="1:6" ht="14">
      <c r="A6" s="325" t="s">
        <v>274</v>
      </c>
      <c r="B6" s="522" t="s">
        <v>265</v>
      </c>
      <c r="C6" s="523"/>
      <c r="D6" s="327" t="s">
        <v>14</v>
      </c>
      <c r="E6" s="518" t="s">
        <v>14</v>
      </c>
      <c r="F6" s="519"/>
    </row>
    <row r="7" spans="1:6" ht="14">
      <c r="A7" s="380" t="s">
        <v>35</v>
      </c>
      <c r="B7" s="524" t="s">
        <v>266</v>
      </c>
      <c r="C7" s="525"/>
      <c r="D7" s="318" t="s">
        <v>51</v>
      </c>
      <c r="E7" s="514" t="s">
        <v>18</v>
      </c>
      <c r="F7" s="515"/>
    </row>
    <row r="8" spans="1:6">
      <c r="A8" s="318"/>
      <c r="B8" s="315"/>
      <c r="C8" s="347"/>
      <c r="D8" s="318" t="s">
        <v>19</v>
      </c>
      <c r="E8" s="514" t="s">
        <v>19</v>
      </c>
      <c r="F8" s="515"/>
    </row>
    <row r="9" spans="1:6" ht="13" thickBot="1">
      <c r="A9" s="65" t="str">
        <f>' F4'!A10</f>
        <v>Janar - Korrik / January - July</v>
      </c>
      <c r="B9" s="66">
        <v>2018</v>
      </c>
      <c r="C9" s="225">
        <v>2019</v>
      </c>
      <c r="D9" s="66" t="s">
        <v>388</v>
      </c>
      <c r="E9" s="66">
        <v>2018</v>
      </c>
      <c r="F9" s="225">
        <v>2019</v>
      </c>
    </row>
    <row r="10" spans="1:6" ht="14.5" thickBot="1">
      <c r="A10" s="510" t="s">
        <v>352</v>
      </c>
      <c r="B10" s="510"/>
      <c r="C10" s="510"/>
      <c r="D10" s="510"/>
      <c r="E10" s="510"/>
      <c r="F10" s="510"/>
    </row>
    <row r="11" spans="1:6" ht="14">
      <c r="A11" s="180" t="s">
        <v>326</v>
      </c>
      <c r="B11" s="150">
        <v>592.94000000000005</v>
      </c>
      <c r="C11" s="150">
        <v>7516.01</v>
      </c>
      <c r="D11" s="151">
        <f>(C11/B11-1)*100</f>
        <v>1167.5835666340606</v>
      </c>
      <c r="E11" s="151">
        <f>B11/B$23*100</f>
        <v>0.23808740812178655</v>
      </c>
      <c r="F11" s="151">
        <f>C11/C$23*100</f>
        <v>3.5875006032062084</v>
      </c>
    </row>
    <row r="12" spans="1:6" ht="14">
      <c r="A12" s="181" t="s">
        <v>42</v>
      </c>
      <c r="B12" s="150">
        <v>23751.23</v>
      </c>
      <c r="C12" s="150">
        <v>3577.1</v>
      </c>
      <c r="D12" s="151">
        <f>(C12/B12-1)*100</f>
        <v>-84.939306301189461</v>
      </c>
      <c r="E12" s="151">
        <f>B12/B$23*100</f>
        <v>9.5370000175471716</v>
      </c>
      <c r="F12" s="151">
        <f>C12/C$23*100</f>
        <v>1.7074017208238048</v>
      </c>
    </row>
    <row r="13" spans="1:6" ht="14">
      <c r="A13" s="181" t="s">
        <v>324</v>
      </c>
      <c r="B13" s="150">
        <v>13991.3</v>
      </c>
      <c r="C13" s="150">
        <v>16993</v>
      </c>
      <c r="D13" s="151">
        <f t="shared" ref="D13:D22" si="0">(C13/B13-1)*100</f>
        <v>21.454046443146812</v>
      </c>
      <c r="E13" s="151">
        <f t="shared" ref="E13:F22" si="1">B13/B$23*100</f>
        <v>5.618026028357594</v>
      </c>
      <c r="F13" s="151">
        <f t="shared" si="1"/>
        <v>8.1110054071619242</v>
      </c>
    </row>
    <row r="14" spans="1:6" ht="14">
      <c r="A14" s="181" t="s">
        <v>267</v>
      </c>
      <c r="B14" s="150">
        <v>0</v>
      </c>
      <c r="C14" s="150">
        <v>0</v>
      </c>
      <c r="D14" s="151"/>
      <c r="E14" s="151">
        <f t="shared" si="1"/>
        <v>0</v>
      </c>
      <c r="F14" s="151">
        <f t="shared" si="1"/>
        <v>0</v>
      </c>
    </row>
    <row r="15" spans="1:6" ht="14">
      <c r="A15" s="182" t="s">
        <v>34</v>
      </c>
      <c r="B15" s="150">
        <v>3717.2200000000003</v>
      </c>
      <c r="C15" s="152">
        <v>24858.46</v>
      </c>
      <c r="D15" s="151">
        <f t="shared" si="0"/>
        <v>568.73792780626377</v>
      </c>
      <c r="E15" s="151">
        <f t="shared" si="1"/>
        <v>1.4926017391615802</v>
      </c>
      <c r="F15" s="151">
        <f t="shared" si="1"/>
        <v>11.865303564627695</v>
      </c>
    </row>
    <row r="16" spans="1:6" ht="14">
      <c r="A16" s="181" t="s">
        <v>275</v>
      </c>
      <c r="B16" s="150">
        <v>781.62</v>
      </c>
      <c r="C16" s="152">
        <v>41.33</v>
      </c>
      <c r="D16" s="151">
        <f t="shared" si="0"/>
        <v>-94.712264271640962</v>
      </c>
      <c r="E16" s="151">
        <f t="shared" si="1"/>
        <v>0.31384942816499273</v>
      </c>
      <c r="F16" s="151">
        <f t="shared" si="1"/>
        <v>1.9727408549285133E-2</v>
      </c>
    </row>
    <row r="17" spans="1:6" s="63" customFormat="1" ht="14">
      <c r="A17" s="181" t="s">
        <v>320</v>
      </c>
      <c r="B17" s="150">
        <v>9831.880000000001</v>
      </c>
      <c r="C17" s="150">
        <v>20163.150000000001</v>
      </c>
      <c r="D17" s="151">
        <f t="shared" si="0"/>
        <v>105.07929307517992</v>
      </c>
      <c r="E17" s="151">
        <f t="shared" si="1"/>
        <v>3.9478645835403765</v>
      </c>
      <c r="F17" s="151">
        <f t="shared" si="1"/>
        <v>9.6241639896084834</v>
      </c>
    </row>
    <row r="18" spans="1:6" ht="14">
      <c r="A18" s="181" t="s">
        <v>312</v>
      </c>
      <c r="B18" s="150">
        <v>9008</v>
      </c>
      <c r="C18" s="152">
        <v>77271</v>
      </c>
      <c r="D18" s="151">
        <f t="shared" si="0"/>
        <v>757.80417406749552</v>
      </c>
      <c r="E18" s="151">
        <f t="shared" si="1"/>
        <v>3.6170461975259776</v>
      </c>
      <c r="F18" s="151">
        <f t="shared" si="1"/>
        <v>36.882569223610254</v>
      </c>
    </row>
    <row r="19" spans="1:6" ht="14">
      <c r="A19" s="181" t="s">
        <v>276</v>
      </c>
      <c r="B19" s="150">
        <v>130646.93999999999</v>
      </c>
      <c r="C19" s="152">
        <v>18470.02</v>
      </c>
      <c r="D19" s="151">
        <f t="shared" si="0"/>
        <v>-85.862646304613023</v>
      </c>
      <c r="E19" s="151">
        <f t="shared" si="1"/>
        <v>52.459593422003159</v>
      </c>
      <c r="F19" s="151">
        <f t="shared" si="1"/>
        <v>8.8160084793967446</v>
      </c>
    </row>
    <row r="20" spans="1:6" ht="14">
      <c r="A20" s="181" t="s">
        <v>268</v>
      </c>
      <c r="B20" s="150">
        <v>5935.33</v>
      </c>
      <c r="C20" s="152">
        <v>2917.9</v>
      </c>
      <c r="D20" s="151">
        <f t="shared" si="0"/>
        <v>-50.83845380122083</v>
      </c>
      <c r="E20" s="151">
        <f t="shared" si="1"/>
        <v>2.3832551962213433</v>
      </c>
      <c r="F20" s="151">
        <f t="shared" si="1"/>
        <v>1.3927559982085436</v>
      </c>
    </row>
    <row r="21" spans="1:6" ht="17.25" customHeight="1">
      <c r="A21" s="181" t="s">
        <v>269</v>
      </c>
      <c r="B21" s="150">
        <v>22882.53</v>
      </c>
      <c r="C21" s="150">
        <v>7761.5</v>
      </c>
      <c r="D21" s="151">
        <f t="shared" si="0"/>
        <v>-66.081110786263579</v>
      </c>
      <c r="E21" s="151">
        <f t="shared" si="1"/>
        <v>9.1881847387071591</v>
      </c>
      <c r="F21" s="151">
        <f t="shared" si="1"/>
        <v>3.7046765413809961</v>
      </c>
    </row>
    <row r="22" spans="1:6" ht="17.25" customHeight="1" thickBot="1">
      <c r="A22" s="239" t="s">
        <v>270</v>
      </c>
      <c r="B22" s="169">
        <v>27904</v>
      </c>
      <c r="C22" s="169">
        <v>29936</v>
      </c>
      <c r="D22" s="240">
        <f t="shared" si="0"/>
        <v>7.2821100917431103</v>
      </c>
      <c r="E22" s="240">
        <f t="shared" si="1"/>
        <v>11.204491240648853</v>
      </c>
      <c r="F22" s="240">
        <f t="shared" si="1"/>
        <v>14.288887063426078</v>
      </c>
    </row>
    <row r="23" spans="1:6" ht="14.5" thickBot="1">
      <c r="A23" s="372" t="s">
        <v>9</v>
      </c>
      <c r="B23" s="398">
        <v>249042.99</v>
      </c>
      <c r="C23" s="398">
        <v>209505.46999999997</v>
      </c>
      <c r="D23" s="403">
        <f>(C23/B23-1)*100</f>
        <v>-15.875781125178435</v>
      </c>
      <c r="E23" s="403">
        <f>SUM(E11:E22)</f>
        <v>99.999999999999986</v>
      </c>
      <c r="F23" s="383">
        <f>SUM(F11:F22)</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S23"/>
  <sheetViews>
    <sheetView topLeftCell="A4" zoomScaleNormal="100" workbookViewId="0">
      <selection activeCell="B11" sqref="B11:C22"/>
    </sheetView>
  </sheetViews>
  <sheetFormatPr defaultColWidth="9.1796875" defaultRowHeight="11.5"/>
  <cols>
    <col min="1" max="1" width="31" style="63" customWidth="1"/>
    <col min="2" max="2" width="14.26953125" style="63" customWidth="1"/>
    <col min="3" max="3" width="15" style="63" customWidth="1"/>
    <col min="4" max="4" width="14" style="63" customWidth="1"/>
    <col min="5" max="5" width="10.7265625" style="63" customWidth="1"/>
    <col min="6" max="6" width="9.81640625" style="63" customWidth="1"/>
    <col min="7" max="16384" width="9.1796875" style="63"/>
  </cols>
  <sheetData>
    <row r="2" spans="1:45" s="60" customFormat="1" ht="14.25" customHeight="1">
      <c r="A2" s="516" t="s">
        <v>246</v>
      </c>
      <c r="B2" s="516"/>
      <c r="C2" s="516"/>
      <c r="D2" s="516"/>
      <c r="E2" s="516"/>
      <c r="F2" s="51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13" t="s">
        <v>247</v>
      </c>
      <c r="B3" s="513"/>
      <c r="C3" s="513"/>
      <c r="D3" s="513"/>
      <c r="E3" s="513"/>
      <c r="F3" s="51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7"/>
      <c r="B5" s="315"/>
      <c r="C5" s="347"/>
      <c r="D5" s="327" t="s">
        <v>50</v>
      </c>
      <c r="E5" s="518" t="s">
        <v>12</v>
      </c>
      <c r="F5" s="519"/>
    </row>
    <row r="6" spans="1:45" ht="12" customHeight="1">
      <c r="A6" s="325" t="s">
        <v>274</v>
      </c>
      <c r="B6" s="522" t="s">
        <v>265</v>
      </c>
      <c r="C6" s="523"/>
      <c r="D6" s="327" t="s">
        <v>14</v>
      </c>
      <c r="E6" s="518" t="s">
        <v>14</v>
      </c>
      <c r="F6" s="519"/>
    </row>
    <row r="7" spans="1:45" ht="12" customHeight="1">
      <c r="A7" s="380" t="s">
        <v>35</v>
      </c>
      <c r="B7" s="524" t="s">
        <v>266</v>
      </c>
      <c r="C7" s="525"/>
      <c r="D7" s="318" t="s">
        <v>51</v>
      </c>
      <c r="E7" s="514" t="s">
        <v>18</v>
      </c>
      <c r="F7" s="515"/>
    </row>
    <row r="8" spans="1:45" ht="12" customHeight="1">
      <c r="A8" s="318"/>
      <c r="B8" s="315"/>
      <c r="C8" s="347"/>
      <c r="D8" s="318" t="s">
        <v>19</v>
      </c>
      <c r="E8" s="514" t="s">
        <v>19</v>
      </c>
      <c r="F8" s="515"/>
    </row>
    <row r="9" spans="1:45" ht="12" thickBot="1">
      <c r="A9" s="65" t="str">
        <f>' F4'!A10</f>
        <v>Janar - Korrik / January - July</v>
      </c>
      <c r="B9" s="66">
        <v>2018</v>
      </c>
      <c r="C9" s="225">
        <v>2019</v>
      </c>
      <c r="D9" s="66" t="s">
        <v>388</v>
      </c>
      <c r="E9" s="66">
        <v>2018</v>
      </c>
      <c r="F9" s="225">
        <v>2019</v>
      </c>
    </row>
    <row r="10" spans="1:45" ht="14.5" thickBot="1">
      <c r="A10" s="510" t="s">
        <v>353</v>
      </c>
      <c r="B10" s="510"/>
      <c r="C10" s="510"/>
      <c r="D10" s="510"/>
      <c r="E10" s="510"/>
      <c r="F10" s="510"/>
    </row>
    <row r="11" spans="1:45" ht="14">
      <c r="A11" s="180" t="s">
        <v>326</v>
      </c>
      <c r="B11" s="152">
        <v>22945.93</v>
      </c>
      <c r="C11" s="152">
        <v>51908.52</v>
      </c>
      <c r="D11" s="151">
        <f>(C11/B11-1)*100</f>
        <v>126.22103353405154</v>
      </c>
      <c r="E11" s="151">
        <f>B11/B$23*100</f>
        <v>0.77677237932764809</v>
      </c>
      <c r="F11" s="151">
        <f>C11/C$23*100</f>
        <v>1.553735444743674</v>
      </c>
    </row>
    <row r="12" spans="1:45" ht="14">
      <c r="A12" s="181" t="s">
        <v>42</v>
      </c>
      <c r="B12" s="150">
        <v>105200.18</v>
      </c>
      <c r="C12" s="150">
        <v>383622.81</v>
      </c>
      <c r="D12" s="151">
        <f>(C12/B12-1)*100</f>
        <v>264.65984183677256</v>
      </c>
      <c r="E12" s="151">
        <f>B12/B$23*100</f>
        <v>3.5612674720221347</v>
      </c>
      <c r="F12" s="151">
        <f>C12/C$23*100</f>
        <v>11.482669074540519</v>
      </c>
    </row>
    <row r="13" spans="1:45" ht="14">
      <c r="A13" s="181" t="s">
        <v>323</v>
      </c>
      <c r="B13" s="150">
        <v>47815.19</v>
      </c>
      <c r="C13" s="150">
        <v>59468.310000000005</v>
      </c>
      <c r="D13" s="151">
        <f t="shared" ref="D13:D22" si="0">(C13/B13-1)*100</f>
        <v>24.371167405169778</v>
      </c>
      <c r="E13" s="151">
        <f t="shared" ref="E13:F22" si="1">B13/B$23*100</f>
        <v>1.6186538921849569</v>
      </c>
      <c r="F13" s="151">
        <f t="shared" si="1"/>
        <v>1.7800164806471979</v>
      </c>
    </row>
    <row r="14" spans="1:45" ht="14">
      <c r="A14" s="181" t="s">
        <v>267</v>
      </c>
      <c r="B14" s="150">
        <v>431041.93000000005</v>
      </c>
      <c r="C14" s="150">
        <v>461458.01000000007</v>
      </c>
      <c r="D14" s="151">
        <f t="shared" si="0"/>
        <v>7.0564086421940564</v>
      </c>
      <c r="E14" s="151">
        <f t="shared" si="1"/>
        <v>14.591758344773192</v>
      </c>
      <c r="F14" s="151">
        <f t="shared" si="1"/>
        <v>13.81244671198256</v>
      </c>
    </row>
    <row r="15" spans="1:45" ht="14">
      <c r="A15" s="182" t="s">
        <v>34</v>
      </c>
      <c r="B15" s="150">
        <v>61935.31</v>
      </c>
      <c r="C15" s="150">
        <v>12687.9</v>
      </c>
      <c r="D15" s="151">
        <f t="shared" si="0"/>
        <v>-79.514270615582618</v>
      </c>
      <c r="E15" s="151">
        <f t="shared" si="1"/>
        <v>2.0966523524257012</v>
      </c>
      <c r="F15" s="151">
        <f t="shared" si="1"/>
        <v>0.37977657520120517</v>
      </c>
    </row>
    <row r="16" spans="1:45" ht="14">
      <c r="A16" s="181" t="s">
        <v>275</v>
      </c>
      <c r="B16" s="150">
        <v>47206.115613999995</v>
      </c>
      <c r="C16" s="150">
        <v>36213.279576999994</v>
      </c>
      <c r="D16" s="151">
        <f t="shared" si="0"/>
        <v>-23.286889620165731</v>
      </c>
      <c r="E16" s="151">
        <f t="shared" si="1"/>
        <v>1.5980353267138363</v>
      </c>
      <c r="F16" s="151">
        <f t="shared" si="1"/>
        <v>1.0839425984250195</v>
      </c>
    </row>
    <row r="17" spans="1:6" ht="14">
      <c r="A17" s="181" t="s">
        <v>320</v>
      </c>
      <c r="B17" s="150">
        <v>129916.20999999999</v>
      </c>
      <c r="C17" s="150">
        <v>122986.02999999998</v>
      </c>
      <c r="D17" s="151">
        <f t="shared" si="0"/>
        <v>-5.3343458833966961</v>
      </c>
      <c r="E17" s="151">
        <f t="shared" si="1"/>
        <v>4.3979617977972731</v>
      </c>
      <c r="F17" s="151">
        <f t="shared" si="1"/>
        <v>3.6812406521956094</v>
      </c>
    </row>
    <row r="18" spans="1:6" ht="14">
      <c r="A18" s="181" t="s">
        <v>312</v>
      </c>
      <c r="B18" s="150">
        <v>125579.48000000001</v>
      </c>
      <c r="C18" s="150">
        <v>165979.91</v>
      </c>
      <c r="D18" s="151">
        <f t="shared" si="0"/>
        <v>32.171203448206654</v>
      </c>
      <c r="E18" s="151">
        <f t="shared" si="1"/>
        <v>4.2511535367853384</v>
      </c>
      <c r="F18" s="151">
        <f t="shared" si="1"/>
        <v>4.9681414396396777</v>
      </c>
    </row>
    <row r="19" spans="1:6" ht="14">
      <c r="A19" s="181" t="s">
        <v>276</v>
      </c>
      <c r="B19" s="150">
        <v>401491.41</v>
      </c>
      <c r="C19" s="150">
        <v>491569.49000000011</v>
      </c>
      <c r="D19" s="151">
        <f t="shared" si="0"/>
        <v>22.43586730784606</v>
      </c>
      <c r="E19" s="151">
        <f t="shared" si="1"/>
        <v>13.591405439889002</v>
      </c>
      <c r="F19" s="151">
        <f t="shared" si="1"/>
        <v>14.713749114164134</v>
      </c>
    </row>
    <row r="20" spans="1:6" ht="14">
      <c r="A20" s="181" t="s">
        <v>268</v>
      </c>
      <c r="B20" s="150">
        <v>47036.09</v>
      </c>
      <c r="C20" s="150">
        <v>71222.959999999992</v>
      </c>
      <c r="D20" s="151">
        <f t="shared" si="0"/>
        <v>51.42194004646219</v>
      </c>
      <c r="E20" s="151">
        <f t="shared" si="1"/>
        <v>1.5922795695606755</v>
      </c>
      <c r="F20" s="151">
        <f t="shared" si="1"/>
        <v>2.1318588438191051</v>
      </c>
    </row>
    <row r="21" spans="1:6" ht="14">
      <c r="A21" s="181" t="s">
        <v>269</v>
      </c>
      <c r="B21" s="150">
        <v>1349442.96</v>
      </c>
      <c r="C21" s="150">
        <v>1378536.81</v>
      </c>
      <c r="D21" s="151">
        <f t="shared" si="0"/>
        <v>2.1559896092236519</v>
      </c>
      <c r="E21" s="151">
        <f t="shared" si="1"/>
        <v>45.681740457072088</v>
      </c>
      <c r="F21" s="151">
        <f t="shared" si="1"/>
        <v>41.262619384657391</v>
      </c>
    </row>
    <row r="22" spans="1:6" ht="14.5" thickBot="1">
      <c r="A22" s="239" t="s">
        <v>270</v>
      </c>
      <c r="B22" s="238">
        <v>184398.71000000002</v>
      </c>
      <c r="C22" s="238">
        <v>105231.33</v>
      </c>
      <c r="D22" s="240">
        <f t="shared" si="0"/>
        <v>-42.932718997871518</v>
      </c>
      <c r="E22" s="240">
        <f t="shared" si="1"/>
        <v>6.2423194314481467</v>
      </c>
      <c r="F22" s="240">
        <f t="shared" si="1"/>
        <v>3.1498036799839091</v>
      </c>
    </row>
    <row r="23" spans="1:6" ht="14.5" thickBot="1">
      <c r="A23" s="372" t="s">
        <v>9</v>
      </c>
      <c r="B23" s="398">
        <v>2954009.5156140001</v>
      </c>
      <c r="C23" s="398">
        <v>3340885.3595770001</v>
      </c>
      <c r="D23" s="403">
        <f>(C23/B23-1)*100</f>
        <v>13.096634994508015</v>
      </c>
      <c r="E23" s="403">
        <f>SUM(E11:E22)</f>
        <v>100</v>
      </c>
      <c r="F23" s="383">
        <f>SUM(F11:F22)</f>
        <v>100</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F23"/>
  <sheetViews>
    <sheetView topLeftCell="A10" zoomScaleNormal="100" workbookViewId="0">
      <selection activeCell="D23" sqref="D23"/>
    </sheetView>
  </sheetViews>
  <sheetFormatPr defaultColWidth="9.1796875" defaultRowHeight="12.5"/>
  <cols>
    <col min="1" max="1" width="30.26953125" style="111" customWidth="1"/>
    <col min="2" max="2" width="13.54296875" style="111" customWidth="1"/>
    <col min="3" max="3" width="14.453125" style="111" customWidth="1"/>
    <col min="4" max="4" width="12.7265625" style="111" customWidth="1"/>
    <col min="5" max="5" width="11.26953125" style="111" bestFit="1" customWidth="1"/>
    <col min="6" max="6" width="11.1796875" style="111" customWidth="1"/>
    <col min="7" max="16384" width="9.1796875" style="111"/>
  </cols>
  <sheetData>
    <row r="2" spans="1:6" ht="15.75" customHeight="1">
      <c r="A2" s="516" t="s">
        <v>251</v>
      </c>
      <c r="B2" s="516"/>
      <c r="C2" s="516"/>
      <c r="D2" s="516"/>
      <c r="E2" s="516"/>
      <c r="F2" s="516"/>
    </row>
    <row r="3" spans="1:6" ht="15.5">
      <c r="A3" s="513" t="s">
        <v>252</v>
      </c>
      <c r="B3" s="513"/>
      <c r="C3" s="513"/>
      <c r="D3" s="513"/>
      <c r="E3" s="513"/>
      <c r="F3" s="513"/>
    </row>
    <row r="5" spans="1:6">
      <c r="A5" s="327"/>
      <c r="B5" s="315"/>
      <c r="C5" s="347"/>
      <c r="D5" s="327" t="s">
        <v>50</v>
      </c>
      <c r="E5" s="518" t="s">
        <v>12</v>
      </c>
      <c r="F5" s="519"/>
    </row>
    <row r="6" spans="1:6" ht="14">
      <c r="A6" s="325" t="s">
        <v>274</v>
      </c>
      <c r="B6" s="522" t="s">
        <v>265</v>
      </c>
      <c r="C6" s="523"/>
      <c r="D6" s="327" t="s">
        <v>14</v>
      </c>
      <c r="E6" s="518" t="s">
        <v>14</v>
      </c>
      <c r="F6" s="519"/>
    </row>
    <row r="7" spans="1:6" ht="14">
      <c r="A7" s="380" t="s">
        <v>35</v>
      </c>
      <c r="B7" s="524" t="s">
        <v>266</v>
      </c>
      <c r="C7" s="525"/>
      <c r="D7" s="318" t="s">
        <v>51</v>
      </c>
      <c r="E7" s="514" t="s">
        <v>18</v>
      </c>
      <c r="F7" s="515"/>
    </row>
    <row r="8" spans="1:6">
      <c r="A8" s="318"/>
      <c r="B8" s="315"/>
      <c r="C8" s="347"/>
      <c r="D8" s="318" t="s">
        <v>19</v>
      </c>
      <c r="E8" s="514" t="s">
        <v>19</v>
      </c>
      <c r="F8" s="515"/>
    </row>
    <row r="9" spans="1:6" ht="13" thickBot="1">
      <c r="A9" s="65" t="str">
        <f>' F4'!A10</f>
        <v>Janar - Korrik / January - July</v>
      </c>
      <c r="B9" s="66">
        <v>2018</v>
      </c>
      <c r="C9" s="225">
        <v>2019</v>
      </c>
      <c r="D9" s="66" t="s">
        <v>388</v>
      </c>
      <c r="E9" s="66">
        <v>2018</v>
      </c>
      <c r="F9" s="225">
        <v>2019</v>
      </c>
    </row>
    <row r="10" spans="1:6" ht="14.5" thickBot="1">
      <c r="A10" s="510" t="s">
        <v>336</v>
      </c>
      <c r="B10" s="510"/>
      <c r="C10" s="510"/>
      <c r="D10" s="510"/>
      <c r="E10" s="510"/>
      <c r="F10" s="510"/>
    </row>
    <row r="11" spans="1:6" ht="14">
      <c r="A11" s="180" t="s">
        <v>326</v>
      </c>
      <c r="B11" s="152">
        <v>625.70000000000005</v>
      </c>
      <c r="C11" s="150">
        <v>0</v>
      </c>
      <c r="D11" s="151">
        <f>(C11/B11-1)*100</f>
        <v>-100</v>
      </c>
      <c r="E11" s="151">
        <f>B11/B$23*100</f>
        <v>0.27485623749265747</v>
      </c>
      <c r="F11" s="151">
        <f>C11/C$23*100</f>
        <v>0</v>
      </c>
    </row>
    <row r="12" spans="1:6" ht="14">
      <c r="A12" s="181" t="s">
        <v>42</v>
      </c>
      <c r="B12" s="152">
        <v>13129.279999999999</v>
      </c>
      <c r="C12" s="152">
        <v>0</v>
      </c>
      <c r="D12" s="151"/>
      <c r="E12" s="151">
        <f>B12/B$23*100</f>
        <v>5.7674037107041665</v>
      </c>
      <c r="F12" s="151">
        <f>C12/C$23*100</f>
        <v>0</v>
      </c>
    </row>
    <row r="13" spans="1:6" ht="14">
      <c r="A13" s="181" t="s">
        <v>323</v>
      </c>
      <c r="B13" s="150">
        <v>4003</v>
      </c>
      <c r="C13" s="150">
        <v>1827</v>
      </c>
      <c r="D13" s="151">
        <f t="shared" ref="D13:D22" si="0">(C13/B13-1)*100</f>
        <v>-54.359230577067194</v>
      </c>
      <c r="E13" s="151">
        <f t="shared" ref="E13:F22" si="1">B13/B$23*100</f>
        <v>1.758429788529819</v>
      </c>
      <c r="F13" s="151">
        <f t="shared" si="1"/>
        <v>0.1791207166962038</v>
      </c>
    </row>
    <row r="14" spans="1:6" ht="14">
      <c r="A14" s="181" t="s">
        <v>267</v>
      </c>
      <c r="B14" s="150">
        <v>19666.600000000002</v>
      </c>
      <c r="C14" s="150">
        <v>811590.46</v>
      </c>
      <c r="D14" s="151">
        <f t="shared" si="0"/>
        <v>4026.745141508954</v>
      </c>
      <c r="E14" s="151">
        <f t="shared" si="1"/>
        <v>8.6391044914065809</v>
      </c>
      <c r="F14" s="151">
        <f t="shared" si="1"/>
        <v>79.569055752053487</v>
      </c>
    </row>
    <row r="15" spans="1:6" ht="14">
      <c r="A15" s="182" t="s">
        <v>34</v>
      </c>
      <c r="B15" s="150">
        <v>6731.2900000000009</v>
      </c>
      <c r="C15" s="150">
        <v>15519.28</v>
      </c>
      <c r="D15" s="151">
        <f t="shared" si="0"/>
        <v>130.55432168276809</v>
      </c>
      <c r="E15" s="151">
        <f t="shared" si="1"/>
        <v>2.9569075321591023</v>
      </c>
      <c r="F15" s="151">
        <f t="shared" si="1"/>
        <v>1.5215241139622671</v>
      </c>
    </row>
    <row r="16" spans="1:6" ht="14">
      <c r="A16" s="181" t="s">
        <v>275</v>
      </c>
      <c r="B16" s="150">
        <v>2158.71</v>
      </c>
      <c r="C16" s="150">
        <v>3713.5</v>
      </c>
      <c r="D16" s="151">
        <f t="shared" si="0"/>
        <v>72.024032871483428</v>
      </c>
      <c r="E16" s="151">
        <f t="shared" si="1"/>
        <v>0.94827378685915698</v>
      </c>
      <c r="F16" s="151">
        <f t="shared" si="1"/>
        <v>0.36407486669477435</v>
      </c>
    </row>
    <row r="17" spans="1:6" s="63" customFormat="1" ht="14">
      <c r="A17" s="181" t="s">
        <v>320</v>
      </c>
      <c r="B17" s="150">
        <v>2006.0100000000002</v>
      </c>
      <c r="C17" s="150">
        <v>1130</v>
      </c>
      <c r="D17" s="151">
        <f t="shared" si="0"/>
        <v>-43.669273832134451</v>
      </c>
      <c r="E17" s="151">
        <f t="shared" si="1"/>
        <v>0.88119603799368029</v>
      </c>
      <c r="F17" s="151">
        <f t="shared" si="1"/>
        <v>0.11078621229704998</v>
      </c>
    </row>
    <row r="18" spans="1:6" ht="14">
      <c r="A18" s="181" t="s">
        <v>312</v>
      </c>
      <c r="B18" s="150">
        <v>5393</v>
      </c>
      <c r="C18" s="150">
        <v>7250</v>
      </c>
      <c r="D18" s="151">
        <f t="shared" si="0"/>
        <v>34.433524939736706</v>
      </c>
      <c r="E18" s="151">
        <f t="shared" si="1"/>
        <v>2.369026192740773</v>
      </c>
      <c r="F18" s="151">
        <f t="shared" si="1"/>
        <v>0.71079649482620555</v>
      </c>
    </row>
    <row r="19" spans="1:6" ht="14">
      <c r="A19" s="181" t="s">
        <v>276</v>
      </c>
      <c r="B19" s="150">
        <v>20733.099999999999</v>
      </c>
      <c r="C19" s="150">
        <v>56066.33</v>
      </c>
      <c r="D19" s="151">
        <f t="shared" si="0"/>
        <v>170.41942594209263</v>
      </c>
      <c r="E19" s="151">
        <f t="shared" si="1"/>
        <v>9.1075944662921771</v>
      </c>
      <c r="F19" s="151">
        <f t="shared" si="1"/>
        <v>5.49679321955439</v>
      </c>
    </row>
    <row r="20" spans="1:6" ht="14">
      <c r="A20" s="181" t="s">
        <v>268</v>
      </c>
      <c r="B20" s="150">
        <v>372.53999999999996</v>
      </c>
      <c r="C20" s="150">
        <v>7137.71</v>
      </c>
      <c r="D20" s="151">
        <f t="shared" si="0"/>
        <v>1815.9580179309608</v>
      </c>
      <c r="E20" s="151">
        <f t="shared" si="1"/>
        <v>0.16364862188830842</v>
      </c>
      <c r="F20" s="151">
        <f t="shared" si="1"/>
        <v>0.69978748263254553</v>
      </c>
    </row>
    <row r="21" spans="1:6" ht="14">
      <c r="A21" s="181" t="s">
        <v>269</v>
      </c>
      <c r="B21" s="150">
        <v>147312.05000000002</v>
      </c>
      <c r="C21" s="150">
        <v>112142.24</v>
      </c>
      <c r="D21" s="151">
        <f t="shared" si="0"/>
        <v>-23.874360583536792</v>
      </c>
      <c r="E21" s="151">
        <f t="shared" si="1"/>
        <v>64.71094102657861</v>
      </c>
      <c r="F21" s="151">
        <f t="shared" si="1"/>
        <v>10.99452567089091</v>
      </c>
    </row>
    <row r="22" spans="1:6" ht="15" customHeight="1" thickBot="1">
      <c r="A22" s="239" t="s">
        <v>270</v>
      </c>
      <c r="B22" s="169">
        <v>5515</v>
      </c>
      <c r="C22" s="169">
        <v>3606</v>
      </c>
      <c r="D22" s="151">
        <f t="shared" si="0"/>
        <v>-34.614687216681773</v>
      </c>
      <c r="E22" s="240">
        <f t="shared" si="1"/>
        <v>2.422618107354972</v>
      </c>
      <c r="F22" s="240">
        <f t="shared" si="1"/>
        <v>0.35353547039217892</v>
      </c>
    </row>
    <row r="23" spans="1:6" ht="14.5" thickBot="1">
      <c r="A23" s="372" t="s">
        <v>9</v>
      </c>
      <c r="B23" s="398">
        <v>227646.28000000003</v>
      </c>
      <c r="C23" s="398">
        <v>1019982.5199999999</v>
      </c>
      <c r="D23" s="403">
        <f>(C23/B23-1)*100</f>
        <v>348.05586983455203</v>
      </c>
      <c r="E23" s="403">
        <f>SUM(E11:E22)</f>
        <v>100.00000000000001</v>
      </c>
      <c r="F23" s="383">
        <f>SUM(F11:F22)</f>
        <v>100.00000000000001</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U23"/>
  <sheetViews>
    <sheetView topLeftCell="A13" zoomScaleNormal="100" workbookViewId="0">
      <selection activeCell="B11" sqref="B11:C22"/>
    </sheetView>
  </sheetViews>
  <sheetFormatPr defaultColWidth="9.1796875" defaultRowHeight="11.5"/>
  <cols>
    <col min="1" max="1" width="30.453125" style="63" customWidth="1"/>
    <col min="2" max="2" width="12.453125" style="63" bestFit="1" customWidth="1"/>
    <col min="3" max="3" width="12.81640625" style="63" customWidth="1"/>
    <col min="4" max="4" width="13.7265625" style="63" customWidth="1"/>
    <col min="5" max="5" width="10.81640625" style="63" customWidth="1"/>
    <col min="6" max="6" width="10.453125" style="63" customWidth="1"/>
    <col min="7" max="16384" width="9.1796875" style="63"/>
  </cols>
  <sheetData>
    <row r="2" spans="1:47" s="60" customFormat="1" ht="17.25" customHeight="1">
      <c r="A2" s="516" t="s">
        <v>199</v>
      </c>
      <c r="B2" s="516"/>
      <c r="C2" s="516"/>
      <c r="D2" s="516"/>
      <c r="E2" s="516"/>
      <c r="F2" s="516"/>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13" t="s">
        <v>200</v>
      </c>
      <c r="B3" s="513"/>
      <c r="C3" s="513"/>
      <c r="D3" s="513"/>
      <c r="E3" s="513"/>
      <c r="F3" s="513"/>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27"/>
      <c r="B5" s="315"/>
      <c r="C5" s="347"/>
      <c r="D5" s="327" t="s">
        <v>50</v>
      </c>
      <c r="E5" s="518" t="s">
        <v>12</v>
      </c>
      <c r="F5" s="519"/>
    </row>
    <row r="6" spans="1:47" ht="12" customHeight="1">
      <c r="A6" s="325" t="s">
        <v>274</v>
      </c>
      <c r="B6" s="522" t="s">
        <v>265</v>
      </c>
      <c r="C6" s="523"/>
      <c r="D6" s="327" t="s">
        <v>14</v>
      </c>
      <c r="E6" s="518" t="s">
        <v>14</v>
      </c>
      <c r="F6" s="519"/>
    </row>
    <row r="7" spans="1:47" ht="12" customHeight="1">
      <c r="A7" s="380" t="s">
        <v>35</v>
      </c>
      <c r="B7" s="524" t="s">
        <v>266</v>
      </c>
      <c r="C7" s="525"/>
      <c r="D7" s="318" t="s">
        <v>51</v>
      </c>
      <c r="E7" s="514" t="s">
        <v>18</v>
      </c>
      <c r="F7" s="515"/>
    </row>
    <row r="8" spans="1:47" ht="12" customHeight="1">
      <c r="A8" s="318"/>
      <c r="B8" s="315"/>
      <c r="C8" s="347"/>
      <c r="D8" s="318" t="s">
        <v>19</v>
      </c>
      <c r="E8" s="514" t="s">
        <v>19</v>
      </c>
      <c r="F8" s="515"/>
    </row>
    <row r="9" spans="1:47" ht="12" thickBot="1">
      <c r="A9" s="65" t="str">
        <f>' F4'!A10</f>
        <v>Janar - Korrik / January - July</v>
      </c>
      <c r="B9" s="66">
        <v>2018</v>
      </c>
      <c r="C9" s="225">
        <v>2019</v>
      </c>
      <c r="D9" s="66" t="s">
        <v>388</v>
      </c>
      <c r="E9" s="66">
        <v>2018</v>
      </c>
      <c r="F9" s="225">
        <v>2019</v>
      </c>
    </row>
    <row r="10" spans="1:47" ht="14.5" thickBot="1">
      <c r="A10" s="510" t="s">
        <v>340</v>
      </c>
      <c r="B10" s="510"/>
      <c r="C10" s="510"/>
      <c r="D10" s="510"/>
      <c r="E10" s="510"/>
      <c r="F10" s="510"/>
    </row>
    <row r="11" spans="1:47" ht="15" customHeight="1">
      <c r="A11" s="180" t="s">
        <v>326</v>
      </c>
      <c r="B11" s="150">
        <v>9591.9399999999987</v>
      </c>
      <c r="C11" s="150">
        <v>206804.28999999998</v>
      </c>
      <c r="D11" s="151">
        <f>(C11/B11-1)*100</f>
        <v>2056.0215138960421</v>
      </c>
      <c r="E11" s="151">
        <f>B11/B$23*100</f>
        <v>8.4801212536823892E-2</v>
      </c>
      <c r="F11" s="151">
        <f>C11/C$23*100</f>
        <v>1.6129175479142523</v>
      </c>
    </row>
    <row r="12" spans="1:47" ht="14">
      <c r="A12" s="181" t="s">
        <v>42</v>
      </c>
      <c r="B12" s="150">
        <v>2893225.39</v>
      </c>
      <c r="C12" s="150">
        <v>2117242.66</v>
      </c>
      <c r="D12" s="151">
        <f>(C12/B12-1)*100</f>
        <v>-26.820680223603322</v>
      </c>
      <c r="E12" s="151">
        <f>B12/B$23*100</f>
        <v>25.578665130758242</v>
      </c>
      <c r="F12" s="151">
        <f>C12/C$23*100</f>
        <v>16.512896514412972</v>
      </c>
    </row>
    <row r="13" spans="1:47" ht="14">
      <c r="A13" s="181" t="s">
        <v>323</v>
      </c>
      <c r="B13" s="150">
        <v>520708.03</v>
      </c>
      <c r="C13" s="150">
        <v>906788.78</v>
      </c>
      <c r="D13" s="151">
        <f t="shared" ref="D13:D22" si="0">(C13/B13-1)*100</f>
        <v>74.145342064342671</v>
      </c>
      <c r="E13" s="151">
        <f t="shared" ref="E13:F22" si="1">B13/B$23*100</f>
        <v>4.6035184041665067</v>
      </c>
      <c r="F13" s="151">
        <f t="shared" si="1"/>
        <v>7.0722688369460638</v>
      </c>
    </row>
    <row r="14" spans="1:47" ht="14">
      <c r="A14" s="181" t="s">
        <v>267</v>
      </c>
      <c r="B14" s="150">
        <v>2593707.11</v>
      </c>
      <c r="C14" s="150">
        <v>2571433.69</v>
      </c>
      <c r="D14" s="151">
        <f t="shared" si="0"/>
        <v>-0.85874846524208737</v>
      </c>
      <c r="E14" s="151">
        <f t="shared" si="1"/>
        <v>22.930659271573976</v>
      </c>
      <c r="F14" s="151">
        <f t="shared" si="1"/>
        <v>20.055244124282421</v>
      </c>
    </row>
    <row r="15" spans="1:47" ht="14">
      <c r="A15" s="182" t="s">
        <v>34</v>
      </c>
      <c r="B15" s="150">
        <v>423821.57000000007</v>
      </c>
      <c r="C15" s="150">
        <v>311634.61</v>
      </c>
      <c r="D15" s="151">
        <f t="shared" si="0"/>
        <v>-26.470328067540329</v>
      </c>
      <c r="E15" s="151">
        <f t="shared" si="1"/>
        <v>3.7469566151644393</v>
      </c>
      <c r="F15" s="151">
        <f t="shared" si="1"/>
        <v>2.4305150101403328</v>
      </c>
    </row>
    <row r="16" spans="1:47" ht="14">
      <c r="A16" s="181" t="s">
        <v>275</v>
      </c>
      <c r="B16" s="150">
        <v>580393.5051999999</v>
      </c>
      <c r="C16" s="150">
        <v>510225.03660000116</v>
      </c>
      <c r="D16" s="151">
        <f t="shared" si="0"/>
        <v>-12.089809408845664</v>
      </c>
      <c r="E16" s="151">
        <f t="shared" si="1"/>
        <v>5.1311906652311627</v>
      </c>
      <c r="F16" s="151">
        <f t="shared" si="1"/>
        <v>3.9793706161382509</v>
      </c>
    </row>
    <row r="17" spans="1:6" ht="14">
      <c r="A17" s="181" t="s">
        <v>320</v>
      </c>
      <c r="B17" s="150">
        <v>205298.33</v>
      </c>
      <c r="C17" s="150">
        <v>876734.55</v>
      </c>
      <c r="D17" s="151">
        <f t="shared" si="0"/>
        <v>327.05391222617351</v>
      </c>
      <c r="E17" s="151">
        <f t="shared" si="1"/>
        <v>1.8150183712351213</v>
      </c>
      <c r="F17" s="151">
        <f t="shared" si="1"/>
        <v>6.8378685014595471</v>
      </c>
    </row>
    <row r="18" spans="1:6" ht="14">
      <c r="A18" s="181" t="s">
        <v>312</v>
      </c>
      <c r="B18" s="150">
        <v>819165.95</v>
      </c>
      <c r="C18" s="150">
        <v>1452931.74</v>
      </c>
      <c r="D18" s="151">
        <f t="shared" si="0"/>
        <v>77.367203800402123</v>
      </c>
      <c r="E18" s="151">
        <f t="shared" si="1"/>
        <v>7.2421497453986641</v>
      </c>
      <c r="F18" s="151">
        <f t="shared" si="1"/>
        <v>11.331772176329553</v>
      </c>
    </row>
    <row r="19" spans="1:6" ht="14">
      <c r="A19" s="181" t="s">
        <v>276</v>
      </c>
      <c r="B19" s="150">
        <v>1609073.61</v>
      </c>
      <c r="C19" s="150">
        <v>1966044.83</v>
      </c>
      <c r="D19" s="151">
        <f t="shared" si="0"/>
        <v>22.184890596770156</v>
      </c>
      <c r="E19" s="151">
        <f t="shared" si="1"/>
        <v>14.225630392705177</v>
      </c>
      <c r="F19" s="151">
        <f t="shared" si="1"/>
        <v>15.333667431623846</v>
      </c>
    </row>
    <row r="20" spans="1:6" ht="14">
      <c r="A20" s="181" t="s">
        <v>268</v>
      </c>
      <c r="B20" s="150">
        <v>51780.459999999992</v>
      </c>
      <c r="C20" s="150">
        <v>63928.36</v>
      </c>
      <c r="D20" s="151">
        <f t="shared" si="0"/>
        <v>23.460394133230977</v>
      </c>
      <c r="E20" s="151">
        <f t="shared" si="1"/>
        <v>0.45778495212798537</v>
      </c>
      <c r="F20" s="151">
        <f t="shared" si="1"/>
        <v>0.49859301107041626</v>
      </c>
    </row>
    <row r="21" spans="1:6" ht="14">
      <c r="A21" s="181" t="s">
        <v>269</v>
      </c>
      <c r="B21" s="150">
        <v>1182438.4799999979</v>
      </c>
      <c r="C21" s="150">
        <v>1282768.6199999847</v>
      </c>
      <c r="D21" s="151">
        <f t="shared" si="0"/>
        <v>8.4850198718149805</v>
      </c>
      <c r="E21" s="151">
        <f t="shared" si="1"/>
        <v>10.453799424746069</v>
      </c>
      <c r="F21" s="151">
        <f t="shared" si="1"/>
        <v>10.004628129869669</v>
      </c>
    </row>
    <row r="22" spans="1:6" ht="14.5" thickBot="1">
      <c r="A22" s="239" t="s">
        <v>270</v>
      </c>
      <c r="B22" s="238">
        <v>421883.89000000007</v>
      </c>
      <c r="C22" s="238">
        <v>555214.96000000008</v>
      </c>
      <c r="D22" s="240">
        <f t="shared" si="0"/>
        <v>31.603735805128743</v>
      </c>
      <c r="E22" s="240">
        <f t="shared" si="1"/>
        <v>3.7298258143558076</v>
      </c>
      <c r="F22" s="240">
        <f t="shared" si="1"/>
        <v>4.330258099812677</v>
      </c>
    </row>
    <row r="23" spans="1:6" ht="14.25" customHeight="1" thickBot="1">
      <c r="A23" s="372" t="s">
        <v>9</v>
      </c>
      <c r="B23" s="398">
        <v>11311088.2652</v>
      </c>
      <c r="C23" s="398">
        <v>12821752.126599986</v>
      </c>
      <c r="D23" s="403">
        <f>(C23/B23-1)*100</f>
        <v>13.355601388486505</v>
      </c>
      <c r="E23" s="403">
        <f>SUM(E11:E22)</f>
        <v>99.999999999999972</v>
      </c>
      <c r="F23" s="383">
        <f>SUM(F11:F22)</f>
        <v>100.00000000000001</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F23"/>
  <sheetViews>
    <sheetView zoomScaleNormal="100" workbookViewId="0">
      <selection activeCell="B28" sqref="B28"/>
    </sheetView>
  </sheetViews>
  <sheetFormatPr defaultColWidth="9.1796875" defaultRowHeight="12.5"/>
  <cols>
    <col min="1" max="1" width="30.81640625" style="111" customWidth="1"/>
    <col min="2" max="2" width="15" style="111" customWidth="1"/>
    <col min="3" max="3" width="12.1796875" style="111" customWidth="1"/>
    <col min="4" max="4" width="13.54296875" style="111" customWidth="1"/>
    <col min="5" max="5" width="11.26953125" style="111" bestFit="1" customWidth="1"/>
    <col min="6" max="6" width="10.54296875" style="111" customWidth="1"/>
    <col min="7" max="16384" width="9.1796875" style="111"/>
  </cols>
  <sheetData>
    <row r="2" spans="1:6" ht="15.75" customHeight="1">
      <c r="A2" s="516" t="s">
        <v>201</v>
      </c>
      <c r="B2" s="516"/>
      <c r="C2" s="516"/>
      <c r="D2" s="516"/>
      <c r="E2" s="516"/>
      <c r="F2" s="516"/>
    </row>
    <row r="3" spans="1:6" ht="15.5">
      <c r="A3" s="513" t="s">
        <v>151</v>
      </c>
      <c r="B3" s="513"/>
      <c r="C3" s="513"/>
      <c r="D3" s="513"/>
      <c r="E3" s="513"/>
      <c r="F3" s="513"/>
    </row>
    <row r="5" spans="1:6">
      <c r="A5" s="327"/>
      <c r="B5" s="315"/>
      <c r="C5" s="347"/>
      <c r="D5" s="327" t="s">
        <v>50</v>
      </c>
      <c r="E5" s="518" t="s">
        <v>12</v>
      </c>
      <c r="F5" s="519"/>
    </row>
    <row r="6" spans="1:6" ht="14">
      <c r="A6" s="325" t="s">
        <v>274</v>
      </c>
      <c r="B6" s="522" t="s">
        <v>265</v>
      </c>
      <c r="C6" s="523"/>
      <c r="D6" s="327" t="s">
        <v>14</v>
      </c>
      <c r="E6" s="518" t="s">
        <v>14</v>
      </c>
      <c r="F6" s="519"/>
    </row>
    <row r="7" spans="1:6" ht="14">
      <c r="A7" s="380" t="s">
        <v>35</v>
      </c>
      <c r="B7" s="524" t="s">
        <v>266</v>
      </c>
      <c r="C7" s="525"/>
      <c r="D7" s="318" t="s">
        <v>51</v>
      </c>
      <c r="E7" s="514" t="s">
        <v>18</v>
      </c>
      <c r="F7" s="515"/>
    </row>
    <row r="8" spans="1:6">
      <c r="A8" s="318"/>
      <c r="B8" s="315"/>
      <c r="C8" s="347"/>
      <c r="D8" s="318" t="s">
        <v>19</v>
      </c>
      <c r="E8" s="514" t="s">
        <v>19</v>
      </c>
      <c r="F8" s="515"/>
    </row>
    <row r="9" spans="1:6" ht="13" thickBot="1">
      <c r="A9" s="65" t="str">
        <f>' F4'!A10</f>
        <v>Janar - Korrik / January - July</v>
      </c>
      <c r="B9" s="66">
        <v>2018</v>
      </c>
      <c r="C9" s="225">
        <v>2019</v>
      </c>
      <c r="D9" s="66" t="s">
        <v>388</v>
      </c>
      <c r="E9" s="66">
        <v>2018</v>
      </c>
      <c r="F9" s="225">
        <v>2019</v>
      </c>
    </row>
    <row r="10" spans="1:6" ht="14.5" thickBot="1">
      <c r="A10" s="510" t="s">
        <v>352</v>
      </c>
      <c r="B10" s="510"/>
      <c r="C10" s="510"/>
      <c r="D10" s="510"/>
      <c r="E10" s="510"/>
      <c r="F10" s="510"/>
    </row>
    <row r="11" spans="1:6" ht="14">
      <c r="A11" s="180" t="s">
        <v>326</v>
      </c>
      <c r="B11" s="150">
        <v>830.5</v>
      </c>
      <c r="C11" s="150">
        <v>3842.5</v>
      </c>
      <c r="D11" s="151">
        <f>(C11/B11-1)*100</f>
        <v>362.67308850090308</v>
      </c>
      <c r="E11" s="151">
        <f>B11/B$23*100</f>
        <v>1.3409635239659833E-2</v>
      </c>
      <c r="F11" s="463">
        <f>C11/C$23*100</f>
        <v>6.3592471809159334E-2</v>
      </c>
    </row>
    <row r="12" spans="1:6" ht="14">
      <c r="A12" s="181" t="s">
        <v>42</v>
      </c>
      <c r="B12" s="150">
        <v>2023030.6500000001</v>
      </c>
      <c r="C12" s="159">
        <v>1283029.6199999999</v>
      </c>
      <c r="D12" s="151">
        <f>(C12/B12-1)*100</f>
        <v>-36.578834334516884</v>
      </c>
      <c r="E12" s="151">
        <f>B12/B$23*100</f>
        <v>32.664783979713356</v>
      </c>
      <c r="F12" s="151">
        <f>C12/C$23*100</f>
        <v>21.233838631142852</v>
      </c>
    </row>
    <row r="13" spans="1:6" ht="14">
      <c r="A13" s="181" t="s">
        <v>323</v>
      </c>
      <c r="B13" s="150">
        <v>36229</v>
      </c>
      <c r="C13" s="150">
        <v>2035.72</v>
      </c>
      <c r="D13" s="151">
        <f t="shared" ref="D13:D22" si="0">(C13/B13-1)*100</f>
        <v>-94.380965524855782</v>
      </c>
      <c r="E13" s="151">
        <f t="shared" ref="E13:F22" si="1">B13/B$23*100</f>
        <v>0.58497010848601583</v>
      </c>
      <c r="F13" s="151">
        <f t="shared" si="1"/>
        <v>3.3690687498072053E-2</v>
      </c>
    </row>
    <row r="14" spans="1:6" ht="14">
      <c r="A14" s="181" t="s">
        <v>267</v>
      </c>
      <c r="B14" s="150">
        <v>1782269.1099999999</v>
      </c>
      <c r="C14" s="150">
        <v>1600239.33</v>
      </c>
      <c r="D14" s="151">
        <f t="shared" si="0"/>
        <v>-10.213372322881131</v>
      </c>
      <c r="E14" s="151">
        <f t="shared" si="1"/>
        <v>28.777337343784669</v>
      </c>
      <c r="F14" s="151">
        <f t="shared" si="1"/>
        <v>26.483584770574637</v>
      </c>
    </row>
    <row r="15" spans="1:6" ht="14">
      <c r="A15" s="182" t="s">
        <v>34</v>
      </c>
      <c r="B15" s="150">
        <v>204287.9</v>
      </c>
      <c r="C15" s="150">
        <v>115053.67</v>
      </c>
      <c r="D15" s="151">
        <f t="shared" si="0"/>
        <v>-43.680624256257957</v>
      </c>
      <c r="E15" s="151">
        <f t="shared" si="1"/>
        <v>3.2985264574065072</v>
      </c>
      <c r="F15" s="151">
        <f t="shared" si="1"/>
        <v>1.9041111947990428</v>
      </c>
    </row>
    <row r="16" spans="1:6" ht="14">
      <c r="A16" s="181" t="s">
        <v>275</v>
      </c>
      <c r="B16" s="150">
        <v>400022.61999999994</v>
      </c>
      <c r="C16" s="150">
        <v>352359.64</v>
      </c>
      <c r="D16" s="151">
        <f t="shared" si="0"/>
        <v>-11.915071202723471</v>
      </c>
      <c r="E16" s="151">
        <f t="shared" si="1"/>
        <v>6.4589493339109625</v>
      </c>
      <c r="F16" s="151">
        <f t="shared" si="1"/>
        <v>5.8314692188381354</v>
      </c>
    </row>
    <row r="17" spans="1:6" s="63" customFormat="1" ht="14">
      <c r="A17" s="181" t="s">
        <v>320</v>
      </c>
      <c r="B17" s="150">
        <v>21997.34</v>
      </c>
      <c r="C17" s="150">
        <v>224305.63999999998</v>
      </c>
      <c r="D17" s="151">
        <f t="shared" si="0"/>
        <v>919.69438122973042</v>
      </c>
      <c r="E17" s="151">
        <f t="shared" si="1"/>
        <v>0.35517917596963139</v>
      </c>
      <c r="F17" s="151">
        <f t="shared" si="1"/>
        <v>3.7122056183046044</v>
      </c>
    </row>
    <row r="18" spans="1:6" ht="14">
      <c r="A18" s="181" t="s">
        <v>312</v>
      </c>
      <c r="B18" s="150">
        <v>294573</v>
      </c>
      <c r="C18" s="150">
        <v>591006</v>
      </c>
      <c r="D18" s="151">
        <f t="shared" si="0"/>
        <v>100.63142243179111</v>
      </c>
      <c r="E18" s="151">
        <f t="shared" si="1"/>
        <v>4.7563112359449926</v>
      </c>
      <c r="F18" s="151">
        <f t="shared" si="1"/>
        <v>9.7810103823146459</v>
      </c>
    </row>
    <row r="19" spans="1:6" ht="14">
      <c r="A19" s="181" t="s">
        <v>276</v>
      </c>
      <c r="B19" s="150">
        <v>679144.74</v>
      </c>
      <c r="C19" s="150">
        <v>969402.73999999987</v>
      </c>
      <c r="D19" s="151">
        <f t="shared" si="0"/>
        <v>42.738754039381924</v>
      </c>
      <c r="E19" s="151">
        <f t="shared" si="1"/>
        <v>10.965783550070579</v>
      </c>
      <c r="F19" s="151">
        <f t="shared" si="1"/>
        <v>16.043387486056425</v>
      </c>
    </row>
    <row r="20" spans="1:6" ht="14">
      <c r="A20" s="181" t="s">
        <v>268</v>
      </c>
      <c r="B20" s="150">
        <v>16088.43</v>
      </c>
      <c r="C20" s="150">
        <v>14087.16</v>
      </c>
      <c r="D20" s="151">
        <f t="shared" si="0"/>
        <v>-12.439187664675799</v>
      </c>
      <c r="E20" s="151">
        <f t="shared" si="1"/>
        <v>0.25977119551932631</v>
      </c>
      <c r="F20" s="151">
        <f t="shared" si="1"/>
        <v>0.2331391867719238</v>
      </c>
    </row>
    <row r="21" spans="1:6" ht="14">
      <c r="A21" s="181" t="s">
        <v>269</v>
      </c>
      <c r="B21" s="150">
        <v>552571.62000000069</v>
      </c>
      <c r="C21" s="150">
        <v>640107.87</v>
      </c>
      <c r="D21" s="151">
        <f t="shared" si="0"/>
        <v>15.84161162674247</v>
      </c>
      <c r="E21" s="151">
        <f t="shared" si="1"/>
        <v>8.92207569896199</v>
      </c>
      <c r="F21" s="151">
        <f t="shared" si="1"/>
        <v>10.593634789276782</v>
      </c>
    </row>
    <row r="22" spans="1:6" ht="14.5" thickBot="1">
      <c r="A22" s="239" t="s">
        <v>270</v>
      </c>
      <c r="B22" s="238">
        <v>182263</v>
      </c>
      <c r="C22" s="238">
        <v>246912</v>
      </c>
      <c r="D22" s="240">
        <f t="shared" si="0"/>
        <v>35.470172223654828</v>
      </c>
      <c r="E22" s="240">
        <f t="shared" si="1"/>
        <v>2.9429022849923183</v>
      </c>
      <c r="F22" s="240">
        <f t="shared" si="1"/>
        <v>4.0863355626137032</v>
      </c>
    </row>
    <row r="23" spans="1:6" ht="14.5" thickBot="1">
      <c r="A23" s="372" t="s">
        <v>9</v>
      </c>
      <c r="B23" s="398">
        <v>6193307.9100000001</v>
      </c>
      <c r="C23" s="398">
        <v>6042381.8900000006</v>
      </c>
      <c r="D23" s="403">
        <f>(C23/B23-1)*100</f>
        <v>-2.436920982990487</v>
      </c>
      <c r="E23" s="403">
        <f>SUM(E11:E22)</f>
        <v>100</v>
      </c>
      <c r="F23" s="383">
        <f>SUM(F11:F22)</f>
        <v>99.999999999999957</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Normal="100" workbookViewId="0">
      <selection activeCell="G12" sqref="G12"/>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52"/>
      <c r="B1" s="52"/>
      <c r="C1" s="52"/>
      <c r="D1" s="53"/>
      <c r="E1" s="53"/>
    </row>
    <row r="2" spans="1:5" ht="25.5" customHeight="1">
      <c r="A2" s="172" t="s">
        <v>110</v>
      </c>
      <c r="B2" s="53"/>
      <c r="C2" s="54"/>
      <c r="D2" s="53"/>
      <c r="E2" s="51"/>
    </row>
    <row r="3" spans="1:5" ht="14.25" customHeight="1">
      <c r="A3" s="53"/>
      <c r="B3" s="498"/>
      <c r="C3" s="498"/>
      <c r="D3" s="53"/>
      <c r="E3" s="53"/>
    </row>
    <row r="4" spans="1:5" ht="18.75" customHeight="1">
      <c r="A4" s="554" t="s">
        <v>141</v>
      </c>
      <c r="B4" s="554"/>
      <c r="C4" s="554"/>
      <c r="D4" s="48"/>
      <c r="E4" s="174"/>
    </row>
    <row r="5" spans="1:5" ht="78.75" customHeight="1">
      <c r="A5" s="496" t="s">
        <v>328</v>
      </c>
      <c r="B5" s="496"/>
      <c r="C5" s="496"/>
      <c r="D5" s="496"/>
      <c r="E5" s="496"/>
    </row>
    <row r="6" spans="1:5" s="57" customFormat="1" ht="45.75" customHeight="1">
      <c r="A6" s="496" t="s">
        <v>483</v>
      </c>
      <c r="B6" s="496"/>
      <c r="C6" s="496"/>
      <c r="D6" s="496"/>
      <c r="E6" s="272"/>
    </row>
    <row r="7" spans="1:5" s="57" customFormat="1" ht="45.75" customHeight="1">
      <c r="A7" s="552" t="s">
        <v>478</v>
      </c>
      <c r="B7" s="552"/>
      <c r="C7" s="552"/>
      <c r="D7" s="552"/>
      <c r="E7" s="431"/>
    </row>
    <row r="8" spans="1:5" s="57" customFormat="1" ht="72.75" customHeight="1">
      <c r="A8" s="552" t="s">
        <v>479</v>
      </c>
      <c r="B8" s="552"/>
      <c r="C8" s="552"/>
      <c r="D8" s="552"/>
      <c r="E8" s="494"/>
    </row>
    <row r="9" spans="1:5" s="57" customFormat="1" ht="31.5" customHeight="1">
      <c r="A9" s="177" t="s">
        <v>5</v>
      </c>
      <c r="B9" s="178"/>
      <c r="C9" s="178"/>
      <c r="D9" s="178"/>
      <c r="E9" s="178"/>
    </row>
    <row r="10" spans="1:5" s="57" customFormat="1" ht="13.5" customHeight="1">
      <c r="A10" s="555" t="s">
        <v>112</v>
      </c>
      <c r="B10" s="555"/>
      <c r="C10" s="555"/>
      <c r="D10" s="555"/>
      <c r="E10" s="555"/>
    </row>
    <row r="11" spans="1:5" s="57" customFormat="1" ht="66" customHeight="1">
      <c r="A11" s="496" t="s">
        <v>482</v>
      </c>
      <c r="B11" s="496"/>
      <c r="C11" s="496"/>
      <c r="D11" s="496"/>
      <c r="E11" s="496"/>
    </row>
    <row r="12" spans="1:5" ht="50.25" customHeight="1">
      <c r="A12" s="553" t="s">
        <v>484</v>
      </c>
      <c r="B12" s="553"/>
      <c r="C12" s="553"/>
      <c r="D12" s="553"/>
      <c r="E12" s="57"/>
    </row>
    <row r="13" spans="1:5" ht="33.75" customHeight="1">
      <c r="A13" s="552" t="s">
        <v>480</v>
      </c>
      <c r="B13" s="552"/>
      <c r="C13" s="552"/>
      <c r="D13" s="552"/>
      <c r="E13" s="57"/>
    </row>
    <row r="14" spans="1:5" ht="48" customHeight="1">
      <c r="A14" s="552" t="s">
        <v>481</v>
      </c>
      <c r="B14" s="552"/>
      <c r="C14" s="552"/>
      <c r="D14" s="552"/>
    </row>
    <row r="18" spans="2:2">
      <c r="B18" s="55"/>
    </row>
    <row r="19" spans="2:2" ht="14.25" customHeight="1"/>
    <row r="20" spans="2:2" ht="31.5" customHeight="1"/>
  </sheetData>
  <mergeCells count="12">
    <mergeCell ref="A13:D13"/>
    <mergeCell ref="A14:D14"/>
    <mergeCell ref="A11:E11"/>
    <mergeCell ref="A12:D12"/>
    <mergeCell ref="B3:C3"/>
    <mergeCell ref="A4:C4"/>
    <mergeCell ref="A5:E5"/>
    <mergeCell ref="A6:D6"/>
    <mergeCell ref="A10:C10"/>
    <mergeCell ref="A7:D7"/>
    <mergeCell ref="D10:E10"/>
    <mergeCell ref="A8:D8"/>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zoomScaleNormal="100" workbookViewId="0">
      <selection activeCell="K16" sqref="K16"/>
    </sheetView>
  </sheetViews>
  <sheetFormatPr defaultColWidth="9.1796875" defaultRowHeight="12.5"/>
  <cols>
    <col min="1" max="1" width="47.453125" style="111" customWidth="1"/>
    <col min="2" max="2" width="16" style="111" customWidth="1"/>
    <col min="3" max="3" width="11.81640625" style="111" customWidth="1"/>
    <col min="4" max="4" width="11.54296875" style="111" customWidth="1"/>
    <col min="5" max="6" width="9.1796875" style="111"/>
    <col min="7" max="8" width="10.26953125" style="111" bestFit="1" customWidth="1"/>
    <col min="9" max="16384" width="9.1796875" style="111"/>
  </cols>
  <sheetData>
    <row r="2" spans="1:8" ht="15.75" customHeight="1">
      <c r="A2" s="516" t="s">
        <v>211</v>
      </c>
      <c r="B2" s="516"/>
      <c r="C2" s="516"/>
      <c r="D2" s="516"/>
    </row>
    <row r="3" spans="1:8" ht="15.5">
      <c r="A3" s="556" t="s">
        <v>212</v>
      </c>
      <c r="B3" s="556"/>
      <c r="C3" s="556"/>
      <c r="D3" s="556"/>
    </row>
    <row r="5" spans="1:8">
      <c r="A5" s="308"/>
      <c r="B5" s="557"/>
      <c r="C5" s="558"/>
      <c r="D5" s="308" t="s">
        <v>50</v>
      </c>
    </row>
    <row r="6" spans="1:8" ht="14">
      <c r="A6" s="311" t="s">
        <v>13</v>
      </c>
      <c r="B6" s="557" t="s">
        <v>265</v>
      </c>
      <c r="C6" s="558"/>
      <c r="D6" s="308" t="s">
        <v>14</v>
      </c>
    </row>
    <row r="7" spans="1:8" ht="14">
      <c r="A7" s="312" t="s">
        <v>16</v>
      </c>
      <c r="B7" s="559" t="s">
        <v>266</v>
      </c>
      <c r="C7" s="560"/>
      <c r="D7" s="313" t="s">
        <v>51</v>
      </c>
    </row>
    <row r="8" spans="1:8">
      <c r="A8" s="313"/>
      <c r="B8" s="406"/>
      <c r="C8" s="407"/>
      <c r="D8" s="313" t="s">
        <v>19</v>
      </c>
    </row>
    <row r="9" spans="1:8" ht="13" thickBot="1">
      <c r="A9" s="65" t="str">
        <f>' F4'!A10</f>
        <v>Janar - Korrik / January - July</v>
      </c>
      <c r="B9" s="66">
        <v>2018</v>
      </c>
      <c r="C9" s="66">
        <v>2019</v>
      </c>
      <c r="D9" s="66" t="s">
        <v>388</v>
      </c>
    </row>
    <row r="10" spans="1:8" ht="14.5" thickBot="1">
      <c r="A10" s="510" t="s">
        <v>354</v>
      </c>
      <c r="B10" s="510"/>
      <c r="C10" s="510"/>
      <c r="D10" s="510"/>
    </row>
    <row r="11" spans="1:8" ht="14">
      <c r="A11" s="69" t="s">
        <v>240</v>
      </c>
      <c r="B11" s="162">
        <f>' F4'!B18/' F4'!B38</f>
        <v>1833.5386315789472</v>
      </c>
      <c r="C11" s="162">
        <f>' F4'!C18/' F4'!C38</f>
        <v>2300.5558549222797</v>
      </c>
      <c r="D11" s="163">
        <f>(C11/B11-1)*100</f>
        <v>25.470814484075621</v>
      </c>
      <c r="G11" s="260"/>
      <c r="H11" s="260"/>
    </row>
    <row r="12" spans="1:8" ht="14">
      <c r="A12" s="160" t="s">
        <v>213</v>
      </c>
      <c r="B12" s="91">
        <f>' F4'!B19/' F4'!B39</f>
        <v>310.61680188331246</v>
      </c>
      <c r="C12" s="91">
        <f>' F4'!C19/' F4'!C39</f>
        <v>348.10833335468902</v>
      </c>
      <c r="D12" s="164">
        <f>(C12/B12-1)*100</f>
        <v>12.070026876865715</v>
      </c>
      <c r="G12" s="260"/>
      <c r="H12" s="260"/>
    </row>
    <row r="13" spans="1:8" ht="14">
      <c r="A13" s="319" t="s">
        <v>9</v>
      </c>
      <c r="B13" s="408">
        <f>' F4'!B21/' F4'!B41</f>
        <v>314.23872136813122</v>
      </c>
      <c r="C13" s="408">
        <f>' F4'!C21/' F4'!C41</f>
        <v>352.92481645278383</v>
      </c>
      <c r="D13" s="409">
        <f>(C13/B13-1)*100</f>
        <v>12.311052856955772</v>
      </c>
    </row>
    <row r="17" spans="1:7" ht="15">
      <c r="A17" s="516" t="s">
        <v>214</v>
      </c>
      <c r="B17" s="516"/>
      <c r="C17" s="516"/>
      <c r="D17" s="516"/>
    </row>
    <row r="18" spans="1:7" ht="15.5">
      <c r="A18" s="556" t="s">
        <v>215</v>
      </c>
      <c r="B18" s="556"/>
      <c r="C18" s="556"/>
      <c r="D18" s="556"/>
    </row>
    <row r="20" spans="1:7">
      <c r="A20" s="327"/>
      <c r="B20" s="522"/>
      <c r="C20" s="523"/>
      <c r="D20" s="327" t="s">
        <v>50</v>
      </c>
    </row>
    <row r="21" spans="1:7" ht="14">
      <c r="A21" s="325" t="s">
        <v>10</v>
      </c>
      <c r="B21" s="522" t="s">
        <v>265</v>
      </c>
      <c r="C21" s="523"/>
      <c r="D21" s="327" t="s">
        <v>14</v>
      </c>
    </row>
    <row r="22" spans="1:7" ht="14">
      <c r="A22" s="380" t="s">
        <v>180</v>
      </c>
      <c r="B22" s="524" t="s">
        <v>266</v>
      </c>
      <c r="C22" s="525"/>
      <c r="D22" s="318" t="s">
        <v>51</v>
      </c>
    </row>
    <row r="23" spans="1:7">
      <c r="A23" s="318"/>
      <c r="B23" s="315"/>
      <c r="C23" s="347"/>
      <c r="D23" s="318" t="s">
        <v>19</v>
      </c>
    </row>
    <row r="24" spans="1:7" ht="18.75" customHeight="1" thickBot="1">
      <c r="A24" s="65" t="str">
        <f>' F4'!A10</f>
        <v>Janar - Korrik / January - July</v>
      </c>
      <c r="B24" s="66">
        <v>2018</v>
      </c>
      <c r="C24" s="66">
        <v>2019</v>
      </c>
      <c r="D24" s="66" t="s">
        <v>388</v>
      </c>
    </row>
    <row r="25" spans="1:7" ht="14.5" thickBot="1">
      <c r="A25" s="510" t="s">
        <v>354</v>
      </c>
      <c r="B25" s="510"/>
      <c r="C25" s="510"/>
      <c r="D25" s="510"/>
    </row>
    <row r="26" spans="1:7" ht="14">
      <c r="A26" s="161" t="s">
        <v>327</v>
      </c>
      <c r="B26" s="150">
        <f>' F30'!B23/'F14'!B28</f>
        <v>96.366899701251015</v>
      </c>
      <c r="C26" s="150">
        <f>' F30'!C23/'F14'!C28</f>
        <v>94.628087355529814</v>
      </c>
      <c r="D26" s="163">
        <f t="shared" ref="D26:D31" si="0">(C26/B26-1)*100</f>
        <v>-1.8043668013723924</v>
      </c>
    </row>
    <row r="27" spans="1:7" ht="14">
      <c r="A27" s="161" t="s">
        <v>206</v>
      </c>
      <c r="B27" s="150">
        <f>'F20'!B24/'F11'!C13+'F11'!C17+'F11'!C20</f>
        <v>19779.498067690511</v>
      </c>
      <c r="C27" s="150">
        <f>'F20'!C24/'F11'!D13+'F11'!D17+'F11'!D20</f>
        <v>18494.203900657416</v>
      </c>
      <c r="D27" s="278">
        <f t="shared" si="0"/>
        <v>-6.4981131605791447</v>
      </c>
      <c r="F27" s="259"/>
      <c r="G27" s="259"/>
    </row>
    <row r="28" spans="1:7" ht="26.5">
      <c r="A28" s="261" t="s">
        <v>216</v>
      </c>
      <c r="B28" s="150" t="e">
        <f>'F13'!B21/'F11'!C26</f>
        <v>#DIV/0!</v>
      </c>
      <c r="C28" s="150">
        <f>'F13'!C21/'F11'!D26</f>
        <v>486.33333333333331</v>
      </c>
      <c r="D28" s="278" t="e">
        <f t="shared" si="0"/>
        <v>#DIV/0!</v>
      </c>
    </row>
    <row r="29" spans="1:7" ht="14">
      <c r="A29" s="161" t="s">
        <v>207</v>
      </c>
      <c r="B29" s="150">
        <f>'F13'!B23/'F11'!C28</f>
        <v>6695.994999999999</v>
      </c>
      <c r="C29" s="150">
        <f>'F13'!C23/'F11'!D28</f>
        <v>10886.467812499999</v>
      </c>
      <c r="D29" s="262">
        <f t="shared" si="0"/>
        <v>62.581779294936759</v>
      </c>
    </row>
    <row r="30" spans="1:7" ht="14">
      <c r="A30" s="161" t="s">
        <v>241</v>
      </c>
      <c r="B30" s="150">
        <f>'F13'!B19/'F11'!C19+'F11'!C18</f>
        <v>9210.851200000001</v>
      </c>
      <c r="C30" s="150">
        <f>'F13'!C19/'F11'!D19+'F11'!D18</f>
        <v>33008.661935483869</v>
      </c>
      <c r="D30" s="164">
        <f t="shared" si="0"/>
        <v>258.36711742215385</v>
      </c>
    </row>
    <row r="31" spans="1:7" ht="14">
      <c r="A31" s="319" t="s">
        <v>9</v>
      </c>
      <c r="B31" s="408">
        <f>'F13'!B25/'F11'!C29</f>
        <v>310.61680188331246</v>
      </c>
      <c r="C31" s="408">
        <f>'F13'!C25/'F11'!D29</f>
        <v>348.10833335468902</v>
      </c>
      <c r="D31" s="409">
        <f t="shared" si="0"/>
        <v>12.070026876865715</v>
      </c>
    </row>
    <row r="33" spans="1:4" ht="15">
      <c r="A33" s="516" t="s">
        <v>217</v>
      </c>
      <c r="B33" s="516"/>
      <c r="C33" s="516"/>
      <c r="D33" s="516"/>
    </row>
    <row r="34" spans="1:4" ht="15.5">
      <c r="A34" s="556" t="s">
        <v>218</v>
      </c>
      <c r="B34" s="556"/>
      <c r="C34" s="556"/>
      <c r="D34" s="556"/>
    </row>
    <row r="35" spans="1:4" ht="15">
      <c r="A35" s="58"/>
      <c r="B35" s="58"/>
      <c r="C35" s="58"/>
      <c r="D35" s="58"/>
    </row>
    <row r="36" spans="1:4">
      <c r="A36" s="327"/>
      <c r="B36" s="522"/>
      <c r="C36" s="523"/>
      <c r="D36" s="327" t="s">
        <v>50</v>
      </c>
    </row>
    <row r="37" spans="1:4" ht="14">
      <c r="A37" s="325"/>
      <c r="B37" s="522" t="s">
        <v>265</v>
      </c>
      <c r="C37" s="523"/>
      <c r="D37" s="327" t="s">
        <v>14</v>
      </c>
    </row>
    <row r="38" spans="1:4" ht="14">
      <c r="A38" s="380" t="s">
        <v>180</v>
      </c>
      <c r="B38" s="524" t="s">
        <v>266</v>
      </c>
      <c r="C38" s="525"/>
      <c r="D38" s="318" t="s">
        <v>51</v>
      </c>
    </row>
    <row r="39" spans="1:4">
      <c r="A39" s="318"/>
      <c r="B39" s="315"/>
      <c r="C39" s="347"/>
      <c r="D39" s="318" t="s">
        <v>19</v>
      </c>
    </row>
    <row r="40" spans="1:4" ht="13" thickBot="1">
      <c r="A40" s="65" t="str">
        <f>' F4'!A10</f>
        <v>Janar - Korrik / January - July</v>
      </c>
      <c r="B40" s="66">
        <v>2018</v>
      </c>
      <c r="C40" s="66">
        <v>2019</v>
      </c>
      <c r="D40" s="66" t="s">
        <v>388</v>
      </c>
    </row>
    <row r="41" spans="1:4" ht="14.5" thickBot="1">
      <c r="A41" s="510" t="s">
        <v>355</v>
      </c>
      <c r="B41" s="510"/>
      <c r="C41" s="510"/>
      <c r="D41" s="510"/>
    </row>
    <row r="42" spans="1:4" ht="14">
      <c r="A42" s="121" t="s">
        <v>242</v>
      </c>
      <c r="B42" s="150">
        <f>'F13'!B15/'F11'!C13</f>
        <v>692.10121306376357</v>
      </c>
      <c r="C42" s="150">
        <f>'F13'!C15/'F11'!D13</f>
        <v>697.72890065741421</v>
      </c>
      <c r="D42" s="262">
        <f>(C42/B42-1)*100</f>
        <v>0.81313072241822049</v>
      </c>
    </row>
    <row r="43" spans="1:4" ht="14.5">
      <c r="A43" s="121" t="s">
        <v>208</v>
      </c>
      <c r="B43" s="150">
        <f>'F23'!B23/'F11'!C21</f>
        <v>1220.0978482891524</v>
      </c>
      <c r="C43" s="150">
        <f>'F23'!C23/'F11'!D21</f>
        <v>1428.8436974348188</v>
      </c>
      <c r="D43" s="262">
        <f>(C43/B43-1)*100</f>
        <v>17.108943306340095</v>
      </c>
    </row>
    <row r="44" spans="1:4" ht="14">
      <c r="A44" s="121" t="s">
        <v>288</v>
      </c>
      <c r="B44" s="150">
        <f>' F26'!B23/'F11'!C22</f>
        <v>4883.1958823529412</v>
      </c>
      <c r="C44" s="150">
        <f>' F26'!C23/'F11'!D22</f>
        <v>3491.7578333333327</v>
      </c>
      <c r="D44" s="262">
        <f>(C44/B44-1)*100</f>
        <v>-28.494413956401676</v>
      </c>
    </row>
    <row r="45" spans="1:4" ht="14">
      <c r="A45" s="121" t="s">
        <v>209</v>
      </c>
      <c r="B45" s="150"/>
      <c r="C45" s="150"/>
      <c r="D45" s="151"/>
    </row>
    <row r="46" spans="1:4" ht="14">
      <c r="A46" s="319" t="s">
        <v>9</v>
      </c>
      <c r="B46" s="408"/>
      <c r="C46" s="408"/>
      <c r="D46" s="410"/>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A14" sqref="A14"/>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 min="13" max="13" width="7" bestFit="1" customWidth="1"/>
    <col min="14" max="14" width="11.453125" bestFit="1" customWidth="1"/>
  </cols>
  <sheetData>
    <row r="2" spans="1:14" ht="13">
      <c r="A2" t="s">
        <v>398</v>
      </c>
      <c r="B2" t="s">
        <v>399</v>
      </c>
      <c r="C2" t="s">
        <v>400</v>
      </c>
      <c r="D2" t="s">
        <v>401</v>
      </c>
      <c r="E2" t="s">
        <v>402</v>
      </c>
      <c r="F2" t="s">
        <v>403</v>
      </c>
      <c r="G2" t="s">
        <v>404</v>
      </c>
      <c r="H2" t="s">
        <v>405</v>
      </c>
      <c r="I2" t="s">
        <v>406</v>
      </c>
      <c r="J2" s="467" t="s">
        <v>422</v>
      </c>
      <c r="K2" s="468" t="s">
        <v>407</v>
      </c>
      <c r="L2" t="s">
        <v>408</v>
      </c>
      <c r="M2" t="s">
        <v>409</v>
      </c>
      <c r="N2" t="s">
        <v>410</v>
      </c>
    </row>
    <row r="3" spans="1:14">
      <c r="B3" t="s">
        <v>411</v>
      </c>
      <c r="C3" t="s">
        <v>412</v>
      </c>
      <c r="D3" t="s">
        <v>413</v>
      </c>
      <c r="E3" t="s">
        <v>414</v>
      </c>
      <c r="H3" t="s">
        <v>415</v>
      </c>
      <c r="N3" t="s">
        <v>416</v>
      </c>
    </row>
    <row r="4" spans="1:14">
      <c r="A4" t="s">
        <v>326</v>
      </c>
      <c r="B4">
        <v>3681</v>
      </c>
      <c r="C4">
        <v>1</v>
      </c>
      <c r="D4">
        <v>0</v>
      </c>
      <c r="E4">
        <v>3682</v>
      </c>
      <c r="F4" s="464">
        <v>94886.13</v>
      </c>
      <c r="G4" s="464">
        <v>622022.92000000004</v>
      </c>
      <c r="H4">
        <v>106</v>
      </c>
      <c r="I4" s="464">
        <v>10889.47</v>
      </c>
      <c r="J4" s="469">
        <f>E4-H4</f>
        <v>3576</v>
      </c>
      <c r="K4" s="464">
        <v>609173.35</v>
      </c>
      <c r="L4" s="464">
        <v>516247.32</v>
      </c>
      <c r="M4">
        <v>323</v>
      </c>
      <c r="N4">
        <v>24</v>
      </c>
    </row>
    <row r="5" spans="1:14">
      <c r="B5" s="464">
        <v>527044.07999999996</v>
      </c>
      <c r="C5" s="464">
        <v>92.71</v>
      </c>
      <c r="D5" s="465">
        <v>0</v>
      </c>
      <c r="E5" s="464">
        <v>527136.79</v>
      </c>
      <c r="H5" s="464">
        <v>12849.57</v>
      </c>
      <c r="N5" s="465">
        <v>0</v>
      </c>
    </row>
    <row r="6" spans="1:14">
      <c r="A6" t="s">
        <v>324</v>
      </c>
      <c r="B6">
        <v>3986</v>
      </c>
      <c r="C6">
        <v>1</v>
      </c>
      <c r="D6">
        <v>1</v>
      </c>
      <c r="E6">
        <v>3988</v>
      </c>
      <c r="F6" s="464">
        <v>97760.75</v>
      </c>
      <c r="G6" s="464">
        <v>640968.95999999996</v>
      </c>
      <c r="H6">
        <v>126</v>
      </c>
      <c r="I6" s="464">
        <v>12588.19</v>
      </c>
      <c r="J6" s="469">
        <f>E6-H6</f>
        <v>3862</v>
      </c>
      <c r="K6" s="464">
        <v>626114.9</v>
      </c>
      <c r="L6" s="464">
        <v>530620.02</v>
      </c>
      <c r="M6">
        <v>338</v>
      </c>
      <c r="N6">
        <v>59</v>
      </c>
    </row>
    <row r="7" spans="1:14">
      <c r="B7" s="464">
        <v>543032.26</v>
      </c>
      <c r="C7" s="464">
        <v>70.95</v>
      </c>
      <c r="D7" s="465">
        <v>105</v>
      </c>
      <c r="E7" s="464">
        <v>543208.21</v>
      </c>
      <c r="H7" s="464">
        <v>14854.06</v>
      </c>
      <c r="N7" s="465">
        <v>0</v>
      </c>
    </row>
    <row r="8" spans="1:14">
      <c r="A8" t="s">
        <v>42</v>
      </c>
      <c r="B8">
        <v>2432</v>
      </c>
      <c r="C8">
        <v>0</v>
      </c>
      <c r="D8">
        <v>13</v>
      </c>
      <c r="E8">
        <v>2445</v>
      </c>
      <c r="F8" s="464">
        <v>58062.46</v>
      </c>
      <c r="G8" s="464">
        <v>382444.18</v>
      </c>
      <c r="H8">
        <v>92</v>
      </c>
      <c r="I8" s="464">
        <v>7486.94</v>
      </c>
      <c r="J8" s="469">
        <f t="shared" ref="J8" si="0">E8-H8</f>
        <v>2353</v>
      </c>
      <c r="K8" s="464">
        <v>373609.59</v>
      </c>
      <c r="L8" s="464">
        <v>316894.78000000003</v>
      </c>
      <c r="M8">
        <v>183</v>
      </c>
      <c r="N8">
        <v>40</v>
      </c>
    </row>
    <row r="9" spans="1:14">
      <c r="B9" s="464">
        <v>322562.27</v>
      </c>
      <c r="C9" s="465">
        <v>0</v>
      </c>
      <c r="D9" s="464">
        <v>1819.45</v>
      </c>
      <c r="E9" s="464">
        <v>324381.71999999997</v>
      </c>
      <c r="H9" s="464">
        <v>8834.59</v>
      </c>
      <c r="N9" s="465">
        <v>0</v>
      </c>
    </row>
    <row r="10" spans="1:14">
      <c r="A10" t="s">
        <v>267</v>
      </c>
      <c r="B10">
        <v>2103</v>
      </c>
      <c r="C10">
        <v>97</v>
      </c>
      <c r="D10">
        <v>4</v>
      </c>
      <c r="E10">
        <v>2204</v>
      </c>
      <c r="F10" s="464">
        <v>51374.86</v>
      </c>
      <c r="G10" s="464">
        <v>337337.52</v>
      </c>
      <c r="H10">
        <v>87</v>
      </c>
      <c r="I10" s="464">
        <v>6729.03</v>
      </c>
      <c r="J10" s="469">
        <f t="shared" ref="J10" si="1">E10-H10</f>
        <v>2117</v>
      </c>
      <c r="K10" s="464">
        <v>329397.37</v>
      </c>
      <c r="L10" s="464">
        <v>279233.63</v>
      </c>
      <c r="M10">
        <v>264</v>
      </c>
      <c r="N10">
        <v>46</v>
      </c>
    </row>
    <row r="11" spans="1:14">
      <c r="B11" s="464">
        <v>276235.46000000002</v>
      </c>
      <c r="C11" s="464">
        <v>9174.2000000000007</v>
      </c>
      <c r="D11" s="465">
        <v>553</v>
      </c>
      <c r="E11" s="464">
        <v>285962.65999999997</v>
      </c>
      <c r="H11" s="464">
        <v>7940.15</v>
      </c>
      <c r="N11" s="465">
        <v>0</v>
      </c>
    </row>
    <row r="12" spans="1:14">
      <c r="A12" t="s">
        <v>421</v>
      </c>
      <c r="B12">
        <v>0</v>
      </c>
      <c r="C12">
        <v>0</v>
      </c>
      <c r="D12">
        <v>0</v>
      </c>
      <c r="E12">
        <v>0</v>
      </c>
      <c r="F12" s="465">
        <v>0</v>
      </c>
      <c r="G12" s="465">
        <v>0</v>
      </c>
      <c r="H12">
        <v>2</v>
      </c>
      <c r="I12" s="464">
        <v>252.18</v>
      </c>
      <c r="J12" s="469">
        <f t="shared" ref="J12" si="2">E12-H12</f>
        <v>-2</v>
      </c>
      <c r="K12" s="464">
        <v>-297.57</v>
      </c>
      <c r="L12" s="464">
        <v>-252.18</v>
      </c>
      <c r="M12">
        <v>0</v>
      </c>
      <c r="N12">
        <v>0</v>
      </c>
    </row>
    <row r="13" spans="1:14">
      <c r="B13" s="465">
        <v>0</v>
      </c>
      <c r="C13" s="465">
        <v>0</v>
      </c>
      <c r="D13" s="465">
        <v>0</v>
      </c>
      <c r="E13" s="465">
        <v>0</v>
      </c>
      <c r="H13" s="464">
        <v>297.57</v>
      </c>
      <c r="N13" s="465">
        <v>0</v>
      </c>
    </row>
    <row r="14" spans="1:14">
      <c r="A14" t="s">
        <v>420</v>
      </c>
      <c r="B14">
        <v>2480</v>
      </c>
      <c r="C14">
        <v>1</v>
      </c>
      <c r="D14">
        <v>14</v>
      </c>
      <c r="E14">
        <v>2495</v>
      </c>
      <c r="F14" s="464">
        <v>60932.1</v>
      </c>
      <c r="G14" s="464">
        <v>401470.9</v>
      </c>
      <c r="H14">
        <v>96</v>
      </c>
      <c r="I14" s="464">
        <v>8927.56</v>
      </c>
      <c r="J14" s="469">
        <f t="shared" ref="J14" si="3">E14-H14</f>
        <v>2399</v>
      </c>
      <c r="K14" s="464">
        <v>390936.38</v>
      </c>
      <c r="L14" s="464">
        <v>331611.24</v>
      </c>
      <c r="M14">
        <v>181</v>
      </c>
      <c r="N14">
        <v>56</v>
      </c>
    </row>
    <row r="15" spans="1:14">
      <c r="B15" s="464">
        <v>338358.61</v>
      </c>
      <c r="C15" s="464">
        <v>147.99</v>
      </c>
      <c r="D15" s="464">
        <v>2032.2</v>
      </c>
      <c r="E15" s="464">
        <v>340538.8</v>
      </c>
      <c r="H15" s="464">
        <v>10534.52</v>
      </c>
      <c r="N15" s="465">
        <v>0</v>
      </c>
    </row>
    <row r="16" spans="1:14">
      <c r="A16" t="s">
        <v>320</v>
      </c>
      <c r="B16">
        <v>4503</v>
      </c>
      <c r="C16">
        <v>1</v>
      </c>
      <c r="D16">
        <v>5</v>
      </c>
      <c r="E16">
        <v>4509</v>
      </c>
      <c r="F16" s="464">
        <v>105774.68</v>
      </c>
      <c r="G16" s="464">
        <v>694031.43</v>
      </c>
      <c r="H16">
        <v>215</v>
      </c>
      <c r="I16" s="464">
        <v>19853.71</v>
      </c>
      <c r="J16" s="469">
        <f t="shared" ref="J16" si="4">E16-H16</f>
        <v>4294</v>
      </c>
      <c r="K16" s="464">
        <v>670604.05000000005</v>
      </c>
      <c r="L16" s="464">
        <v>568403.04</v>
      </c>
      <c r="M16">
        <v>432</v>
      </c>
      <c r="N16">
        <v>106</v>
      </c>
    </row>
    <row r="17" spans="1:14">
      <c r="B17" s="464">
        <v>587626.12</v>
      </c>
      <c r="C17" s="464">
        <v>1.33</v>
      </c>
      <c r="D17" s="464">
        <v>629.29999999999995</v>
      </c>
      <c r="E17" s="464">
        <v>588256.75</v>
      </c>
      <c r="H17" s="464">
        <v>23427.38</v>
      </c>
      <c r="N17" s="465">
        <v>0</v>
      </c>
    </row>
    <row r="18" spans="1:14">
      <c r="A18" t="s">
        <v>312</v>
      </c>
      <c r="B18">
        <v>3606</v>
      </c>
      <c r="C18">
        <v>0</v>
      </c>
      <c r="D18">
        <v>12</v>
      </c>
      <c r="E18">
        <v>3618</v>
      </c>
      <c r="F18" s="464">
        <v>83128.240000000005</v>
      </c>
      <c r="G18" s="464">
        <v>547135.53</v>
      </c>
      <c r="H18">
        <v>151</v>
      </c>
      <c r="I18" s="464">
        <v>16168.59</v>
      </c>
      <c r="J18" s="469">
        <f t="shared" ref="J18" si="5">E18-H18</f>
        <v>3467</v>
      </c>
      <c r="K18" s="464">
        <v>528056.59</v>
      </c>
      <c r="L18" s="464">
        <v>447838.7</v>
      </c>
      <c r="M18">
        <v>285</v>
      </c>
      <c r="N18">
        <v>68</v>
      </c>
    </row>
    <row r="19" spans="1:14">
      <c r="B19" s="464">
        <v>461815.44</v>
      </c>
      <c r="C19" s="465">
        <v>0</v>
      </c>
      <c r="D19" s="464">
        <v>2191.85</v>
      </c>
      <c r="E19" s="464">
        <v>464007.29</v>
      </c>
      <c r="H19" s="464">
        <v>19078.939999999999</v>
      </c>
      <c r="N19" s="465">
        <v>0</v>
      </c>
    </row>
    <row r="20" spans="1:14">
      <c r="A20" t="s">
        <v>419</v>
      </c>
      <c r="B20">
        <v>4184</v>
      </c>
      <c r="C20">
        <v>3</v>
      </c>
      <c r="D20">
        <v>10</v>
      </c>
      <c r="E20">
        <v>4197</v>
      </c>
      <c r="F20" s="464">
        <v>96791.22</v>
      </c>
      <c r="G20" s="464">
        <v>637211.98</v>
      </c>
      <c r="H20">
        <v>148</v>
      </c>
      <c r="I20" s="464">
        <v>15577.85</v>
      </c>
      <c r="J20" s="469">
        <f t="shared" ref="J20" si="6">E20-H20</f>
        <v>4049</v>
      </c>
      <c r="K20" s="464">
        <v>618833.84</v>
      </c>
      <c r="L20" s="464">
        <v>524842.91</v>
      </c>
      <c r="M20">
        <v>318</v>
      </c>
      <c r="N20">
        <v>101</v>
      </c>
    </row>
    <row r="21" spans="1:14">
      <c r="B21" s="464">
        <v>537338.57999999996</v>
      </c>
      <c r="C21" s="464">
        <v>379.18</v>
      </c>
      <c r="D21" s="465">
        <v>2703</v>
      </c>
      <c r="E21" s="464">
        <v>540420.76</v>
      </c>
      <c r="H21" s="464">
        <v>18378.14</v>
      </c>
      <c r="N21" s="465">
        <v>0</v>
      </c>
    </row>
    <row r="22" spans="1:14">
      <c r="A22" t="s">
        <v>268</v>
      </c>
      <c r="B22">
        <v>680</v>
      </c>
      <c r="C22">
        <v>1</v>
      </c>
      <c r="D22">
        <v>0</v>
      </c>
      <c r="E22">
        <v>681</v>
      </c>
      <c r="F22" s="464">
        <v>14882.1</v>
      </c>
      <c r="G22" s="464">
        <v>97558.54</v>
      </c>
      <c r="H22">
        <v>24</v>
      </c>
      <c r="I22" s="464">
        <v>2200.2600000000002</v>
      </c>
      <c r="J22" s="469">
        <f t="shared" ref="J22" si="7">E22-H22</f>
        <v>657</v>
      </c>
      <c r="K22" s="464">
        <v>94962.23</v>
      </c>
      <c r="L22" s="464">
        <v>80476.179999999993</v>
      </c>
      <c r="M22">
        <v>42</v>
      </c>
      <c r="N22">
        <v>16</v>
      </c>
    </row>
    <row r="23" spans="1:14">
      <c r="B23" s="464">
        <v>82676.03</v>
      </c>
      <c r="C23" s="464">
        <v>0.41</v>
      </c>
      <c r="D23" s="465">
        <v>0</v>
      </c>
      <c r="E23" s="464">
        <v>82676.44</v>
      </c>
      <c r="H23" s="464">
        <v>2596.31</v>
      </c>
      <c r="N23" s="465">
        <v>0</v>
      </c>
    </row>
    <row r="24" spans="1:14">
      <c r="A24" t="s">
        <v>418</v>
      </c>
      <c r="B24">
        <v>3162</v>
      </c>
      <c r="C24">
        <v>1</v>
      </c>
      <c r="D24">
        <v>6</v>
      </c>
      <c r="E24">
        <v>3169</v>
      </c>
      <c r="F24" s="464">
        <v>71930.11</v>
      </c>
      <c r="G24" s="464">
        <v>472156.94</v>
      </c>
      <c r="H24">
        <v>110</v>
      </c>
      <c r="I24" s="464">
        <v>9304.25</v>
      </c>
      <c r="J24" s="469">
        <f t="shared" ref="J24" si="8">E24-H24</f>
        <v>3059</v>
      </c>
      <c r="K24" s="464">
        <v>461178.23</v>
      </c>
      <c r="L24" s="464">
        <v>390922.58</v>
      </c>
      <c r="M24">
        <v>176</v>
      </c>
      <c r="N24">
        <v>43</v>
      </c>
    </row>
    <row r="25" spans="1:14">
      <c r="B25" s="464">
        <v>399487.97</v>
      </c>
      <c r="C25" s="464">
        <v>116.36</v>
      </c>
      <c r="D25" s="464">
        <v>622.5</v>
      </c>
      <c r="E25" s="464">
        <v>400226.83</v>
      </c>
      <c r="H25" s="464">
        <v>10978.71</v>
      </c>
      <c r="N25" s="465">
        <v>0</v>
      </c>
    </row>
    <row r="26" spans="1:14">
      <c r="A26" t="s">
        <v>417</v>
      </c>
      <c r="B26">
        <v>2203</v>
      </c>
      <c r="C26">
        <v>2</v>
      </c>
      <c r="D26">
        <v>2</v>
      </c>
      <c r="E26">
        <v>2207</v>
      </c>
      <c r="F26" s="464">
        <v>47553.19</v>
      </c>
      <c r="G26" s="464">
        <v>311896.71999999997</v>
      </c>
      <c r="H26">
        <v>83</v>
      </c>
      <c r="I26" s="464">
        <v>8588.6299999999992</v>
      </c>
      <c r="J26" s="469">
        <f>E26-H26</f>
        <v>2124</v>
      </c>
      <c r="K26" s="464">
        <v>301799.32</v>
      </c>
      <c r="L26" s="464">
        <v>255754.9</v>
      </c>
      <c r="M26">
        <v>119</v>
      </c>
      <c r="N26">
        <v>22</v>
      </c>
    </row>
    <row r="27" spans="1:14">
      <c r="B27" s="464">
        <v>264073.55</v>
      </c>
      <c r="C27" s="464">
        <v>104.58</v>
      </c>
      <c r="D27" s="464">
        <v>165.4</v>
      </c>
      <c r="E27" s="464">
        <v>264343.53000000003</v>
      </c>
      <c r="H27" s="464">
        <v>10097.4</v>
      </c>
      <c r="N27" s="465">
        <v>0</v>
      </c>
    </row>
    <row r="28" spans="1:14" ht="13">
      <c r="B28">
        <v>33020</v>
      </c>
      <c r="C28">
        <v>108</v>
      </c>
      <c r="D28">
        <v>67</v>
      </c>
      <c r="E28">
        <v>33195</v>
      </c>
      <c r="F28" s="464">
        <v>783075.83999999997</v>
      </c>
      <c r="G28" s="464">
        <v>5144235.62</v>
      </c>
      <c r="H28">
        <v>1240</v>
      </c>
      <c r="I28" s="464">
        <v>118566.67</v>
      </c>
      <c r="J28" s="470">
        <f>E28-H28</f>
        <v>31955</v>
      </c>
      <c r="K28" s="466">
        <v>5004368.3</v>
      </c>
      <c r="L28" s="464">
        <v>4242593.1100000003</v>
      </c>
      <c r="M28">
        <v>2661</v>
      </c>
      <c r="N28">
        <v>581</v>
      </c>
    </row>
    <row r="29" spans="1:14">
      <c r="B29" s="464">
        <v>4340250.37</v>
      </c>
      <c r="C29" s="464">
        <v>10087.709999999999</v>
      </c>
      <c r="D29" s="464">
        <v>10821.7</v>
      </c>
      <c r="E29" s="464">
        <v>4361159.78</v>
      </c>
      <c r="H29" s="464">
        <v>139867.32999999999</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A16" workbookViewId="0">
      <selection activeCell="K30" sqref="K30"/>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85" customWidth="1"/>
    <col min="11" max="11" width="13.1796875" bestFit="1" customWidth="1"/>
    <col min="12" max="12" width="20.54296875" style="481" bestFit="1" customWidth="1"/>
  </cols>
  <sheetData>
    <row r="1" spans="1:14" ht="13">
      <c r="A1" t="s">
        <v>398</v>
      </c>
      <c r="B1" t="s">
        <v>399</v>
      </c>
      <c r="C1" t="s">
        <v>400</v>
      </c>
      <c r="D1" t="s">
        <v>401</v>
      </c>
      <c r="E1" t="s">
        <v>402</v>
      </c>
      <c r="F1" t="s">
        <v>403</v>
      </c>
      <c r="G1" t="s">
        <v>404</v>
      </c>
      <c r="H1" t="s">
        <v>405</v>
      </c>
      <c r="I1" t="s">
        <v>406</v>
      </c>
      <c r="J1" s="484" t="s">
        <v>422</v>
      </c>
      <c r="K1" s="468" t="s">
        <v>407</v>
      </c>
      <c r="L1" t="s">
        <v>408</v>
      </c>
      <c r="M1" t="s">
        <v>409</v>
      </c>
      <c r="N1" t="s">
        <v>410</v>
      </c>
    </row>
    <row r="3" spans="1:14">
      <c r="A3" t="s">
        <v>398</v>
      </c>
      <c r="B3" t="s">
        <v>399</v>
      </c>
      <c r="C3" t="s">
        <v>400</v>
      </c>
      <c r="D3" t="s">
        <v>401</v>
      </c>
      <c r="E3" t="s">
        <v>402</v>
      </c>
      <c r="F3" t="s">
        <v>403</v>
      </c>
      <c r="G3" t="s">
        <v>404</v>
      </c>
      <c r="H3" t="s">
        <v>405</v>
      </c>
      <c r="I3" t="s">
        <v>406</v>
      </c>
      <c r="K3" t="s">
        <v>407</v>
      </c>
      <c r="L3" s="481" t="s">
        <v>408</v>
      </c>
      <c r="M3" t="s">
        <v>409</v>
      </c>
      <c r="N3" t="s">
        <v>410</v>
      </c>
    </row>
    <row r="4" spans="1:14">
      <c r="B4" t="s">
        <v>411</v>
      </c>
      <c r="C4" t="s">
        <v>412</v>
      </c>
      <c r="D4" t="s">
        <v>413</v>
      </c>
      <c r="E4" t="s">
        <v>414</v>
      </c>
      <c r="H4" t="s">
        <v>415</v>
      </c>
      <c r="N4" t="s">
        <v>416</v>
      </c>
    </row>
    <row r="5" spans="1:14">
      <c r="A5" t="s">
        <v>42</v>
      </c>
      <c r="B5">
        <v>2038</v>
      </c>
      <c r="C5">
        <v>0</v>
      </c>
      <c r="D5">
        <v>15</v>
      </c>
      <c r="E5">
        <v>2053</v>
      </c>
      <c r="F5" s="464">
        <v>46905.120000000003</v>
      </c>
      <c r="G5" s="464">
        <v>309303.45</v>
      </c>
      <c r="H5">
        <v>69</v>
      </c>
      <c r="I5" s="464">
        <v>5480.38</v>
      </c>
      <c r="J5" s="485">
        <f>E5-H5</f>
        <v>1984</v>
      </c>
      <c r="K5" s="464">
        <v>302860.06</v>
      </c>
      <c r="L5" s="482">
        <v>256917.95</v>
      </c>
      <c r="M5">
        <v>177</v>
      </c>
      <c r="N5">
        <v>29</v>
      </c>
    </row>
    <row r="6" spans="1:14">
      <c r="B6" s="464">
        <v>260578.71</v>
      </c>
      <c r="C6" s="465">
        <v>0</v>
      </c>
      <c r="D6" s="464">
        <v>1819.62</v>
      </c>
      <c r="E6" s="464">
        <v>262398.33</v>
      </c>
      <c r="H6" s="464">
        <v>6443.39</v>
      </c>
      <c r="N6" s="465">
        <v>0</v>
      </c>
    </row>
    <row r="7" spans="1:14">
      <c r="A7" t="s">
        <v>419</v>
      </c>
      <c r="B7">
        <v>3915</v>
      </c>
      <c r="C7">
        <v>2</v>
      </c>
      <c r="D7">
        <v>4</v>
      </c>
      <c r="E7">
        <v>3921</v>
      </c>
      <c r="F7" s="464">
        <v>87603.81</v>
      </c>
      <c r="G7" s="464">
        <v>574837.68999999994</v>
      </c>
      <c r="H7">
        <v>129</v>
      </c>
      <c r="I7" s="464">
        <v>13783.92</v>
      </c>
      <c r="J7" s="485">
        <f>E7-H7</f>
        <v>3792</v>
      </c>
      <c r="K7" s="464">
        <v>558572.71</v>
      </c>
      <c r="L7" s="482">
        <v>473449.96</v>
      </c>
      <c r="M7">
        <v>276</v>
      </c>
      <c r="N7">
        <v>69</v>
      </c>
    </row>
    <row r="8" spans="1:14">
      <c r="B8" s="464">
        <v>486599.78</v>
      </c>
      <c r="C8" s="464">
        <v>78.099999999999994</v>
      </c>
      <c r="D8" s="465">
        <v>556</v>
      </c>
      <c r="E8" s="464">
        <v>487233.88</v>
      </c>
      <c r="H8" s="464">
        <v>16264.98</v>
      </c>
      <c r="N8" s="465">
        <v>0</v>
      </c>
    </row>
    <row r="9" spans="1:14">
      <c r="A9" t="s">
        <v>267</v>
      </c>
      <c r="B9">
        <v>1968</v>
      </c>
      <c r="C9">
        <v>12</v>
      </c>
      <c r="D9">
        <v>12</v>
      </c>
      <c r="E9">
        <v>1992</v>
      </c>
      <c r="F9" s="464">
        <v>45674.06</v>
      </c>
      <c r="G9" s="464">
        <v>301019.27</v>
      </c>
      <c r="H9">
        <v>58</v>
      </c>
      <c r="I9" s="464">
        <v>4569.12</v>
      </c>
      <c r="J9" s="485">
        <f>E9-H9</f>
        <v>1934</v>
      </c>
      <c r="K9" s="464">
        <v>295627.78999999998</v>
      </c>
      <c r="L9" s="482">
        <v>250776.09</v>
      </c>
      <c r="M9">
        <v>220</v>
      </c>
      <c r="N9">
        <v>49</v>
      </c>
    </row>
    <row r="10" spans="1:14">
      <c r="B10" s="464">
        <v>253195.21</v>
      </c>
      <c r="C10" s="464">
        <v>544.25</v>
      </c>
      <c r="D10" s="464">
        <v>1605.75</v>
      </c>
      <c r="E10" s="464">
        <v>255345.21</v>
      </c>
      <c r="H10" s="464">
        <v>5391.48</v>
      </c>
      <c r="N10" s="465">
        <v>0</v>
      </c>
    </row>
    <row r="11" spans="1:14">
      <c r="A11" t="s">
        <v>421</v>
      </c>
      <c r="B11">
        <v>0</v>
      </c>
      <c r="C11">
        <v>0</v>
      </c>
      <c r="D11">
        <v>0</v>
      </c>
      <c r="E11">
        <v>0</v>
      </c>
      <c r="F11" s="465">
        <v>0</v>
      </c>
      <c r="G11" s="465">
        <v>0</v>
      </c>
      <c r="H11">
        <v>0</v>
      </c>
      <c r="I11" s="465">
        <v>0</v>
      </c>
      <c r="J11" s="485">
        <f>E11-H11</f>
        <v>0</v>
      </c>
      <c r="K11" s="465">
        <v>0</v>
      </c>
      <c r="L11" s="483">
        <v>0</v>
      </c>
      <c r="M11">
        <v>0</v>
      </c>
      <c r="N11">
        <v>0</v>
      </c>
    </row>
    <row r="12" spans="1:14">
      <c r="B12" s="465">
        <v>0</v>
      </c>
      <c r="C12" s="465">
        <v>0</v>
      </c>
      <c r="D12" s="465">
        <v>0</v>
      </c>
      <c r="E12" s="465">
        <v>0</v>
      </c>
      <c r="H12" s="465">
        <v>0</v>
      </c>
      <c r="N12" s="465">
        <v>0</v>
      </c>
    </row>
    <row r="13" spans="1:14">
      <c r="A13" t="s">
        <v>420</v>
      </c>
      <c r="B13">
        <v>2425</v>
      </c>
      <c r="C13">
        <v>13</v>
      </c>
      <c r="D13">
        <v>0</v>
      </c>
      <c r="E13">
        <v>2438</v>
      </c>
      <c r="F13" s="464">
        <v>58322.52</v>
      </c>
      <c r="G13" s="464">
        <v>382331.39</v>
      </c>
      <c r="H13">
        <v>82</v>
      </c>
      <c r="I13" s="464">
        <v>7502.55</v>
      </c>
      <c r="J13" s="485">
        <f>E13-H13</f>
        <v>2356</v>
      </c>
      <c r="K13" s="464">
        <v>373478.38</v>
      </c>
      <c r="L13" s="482">
        <v>316506.32</v>
      </c>
      <c r="M13">
        <v>176</v>
      </c>
      <c r="N13">
        <v>43</v>
      </c>
    </row>
    <row r="14" spans="1:14">
      <c r="B14" s="465">
        <v>323574</v>
      </c>
      <c r="C14" s="464">
        <v>434.87</v>
      </c>
      <c r="D14" s="465">
        <v>0</v>
      </c>
      <c r="E14" s="464">
        <v>324008.87</v>
      </c>
      <c r="H14" s="464">
        <v>8853.01</v>
      </c>
      <c r="N14" s="465">
        <v>0</v>
      </c>
    </row>
    <row r="15" spans="1:14">
      <c r="A15" t="s">
        <v>417</v>
      </c>
      <c r="B15">
        <v>2011</v>
      </c>
      <c r="C15">
        <v>1</v>
      </c>
      <c r="D15">
        <v>0</v>
      </c>
      <c r="E15">
        <v>2012</v>
      </c>
      <c r="F15" s="464">
        <v>41978.21</v>
      </c>
      <c r="G15" s="464">
        <v>275184.84000000003</v>
      </c>
      <c r="H15">
        <v>68</v>
      </c>
      <c r="I15" s="464">
        <v>5433.27</v>
      </c>
      <c r="J15" s="485">
        <f>E15-H15</f>
        <v>1944</v>
      </c>
      <c r="K15" s="464">
        <v>268773.62</v>
      </c>
      <c r="L15" s="482">
        <v>227773.36</v>
      </c>
      <c r="M15">
        <v>128</v>
      </c>
      <c r="N15">
        <v>16</v>
      </c>
    </row>
    <row r="16" spans="1:14">
      <c r="B16" s="464">
        <v>233152.93</v>
      </c>
      <c r="C16" s="464">
        <v>53.7</v>
      </c>
      <c r="D16" s="465">
        <v>0</v>
      </c>
      <c r="E16" s="464">
        <v>233206.63</v>
      </c>
      <c r="H16" s="464">
        <v>6411.22</v>
      </c>
      <c r="N16" s="465">
        <v>0</v>
      </c>
    </row>
    <row r="17" spans="1:14">
      <c r="A17" t="s">
        <v>418</v>
      </c>
      <c r="B17">
        <v>2736</v>
      </c>
      <c r="C17">
        <v>2</v>
      </c>
      <c r="D17">
        <v>3</v>
      </c>
      <c r="E17">
        <v>2741</v>
      </c>
      <c r="F17" s="464">
        <v>59374.71</v>
      </c>
      <c r="G17" s="464">
        <v>389501.81</v>
      </c>
      <c r="H17">
        <v>89</v>
      </c>
      <c r="I17" s="464">
        <v>8045.33</v>
      </c>
      <c r="J17" s="485">
        <f>E17-H17</f>
        <v>2652</v>
      </c>
      <c r="K17" s="464">
        <v>380008.51</v>
      </c>
      <c r="L17" s="482">
        <v>322081.77</v>
      </c>
      <c r="M17">
        <v>147</v>
      </c>
      <c r="N17">
        <v>37</v>
      </c>
    </row>
    <row r="18" spans="1:14">
      <c r="B18" s="464">
        <v>329813.58</v>
      </c>
      <c r="C18" s="464">
        <v>40.270000000000003</v>
      </c>
      <c r="D18" s="464">
        <v>273.25</v>
      </c>
      <c r="E18" s="464">
        <v>330127.09999999998</v>
      </c>
      <c r="H18" s="464">
        <v>9493.2999999999993</v>
      </c>
      <c r="N18" s="465">
        <v>0</v>
      </c>
    </row>
    <row r="19" spans="1:14">
      <c r="A19" t="s">
        <v>326</v>
      </c>
      <c r="B19">
        <v>3341</v>
      </c>
      <c r="C19">
        <v>10</v>
      </c>
      <c r="D19">
        <v>0</v>
      </c>
      <c r="E19">
        <v>3351</v>
      </c>
      <c r="F19" s="464">
        <v>83190.2</v>
      </c>
      <c r="G19" s="464">
        <v>545348.01</v>
      </c>
      <c r="H19">
        <v>89</v>
      </c>
      <c r="I19" s="464">
        <v>7711.44</v>
      </c>
      <c r="J19" s="485">
        <f>E19-H19</f>
        <v>3262</v>
      </c>
      <c r="K19" s="464">
        <v>536248.52</v>
      </c>
      <c r="L19" s="482">
        <v>454446.37</v>
      </c>
      <c r="M19">
        <v>288</v>
      </c>
      <c r="N19">
        <v>23</v>
      </c>
    </row>
    <row r="20" spans="1:14">
      <c r="B20" s="464">
        <v>461288.16</v>
      </c>
      <c r="C20" s="464">
        <v>869.65</v>
      </c>
      <c r="D20" s="465">
        <v>0</v>
      </c>
      <c r="E20" s="464">
        <v>462157.81</v>
      </c>
      <c r="H20" s="464">
        <v>9099.49</v>
      </c>
      <c r="N20" s="465">
        <v>0</v>
      </c>
    </row>
    <row r="21" spans="1:14">
      <c r="A21" t="s">
        <v>268</v>
      </c>
      <c r="B21">
        <v>587</v>
      </c>
      <c r="C21">
        <v>1</v>
      </c>
      <c r="D21">
        <v>1</v>
      </c>
      <c r="E21">
        <v>589</v>
      </c>
      <c r="F21" s="464">
        <v>12169.58</v>
      </c>
      <c r="G21" s="464">
        <v>79893.460000000006</v>
      </c>
      <c r="H21">
        <v>11</v>
      </c>
      <c r="I21" s="464">
        <v>1004.26</v>
      </c>
      <c r="J21" s="485">
        <f>E21-H21</f>
        <v>578</v>
      </c>
      <c r="K21" s="464">
        <v>78708.429999999993</v>
      </c>
      <c r="L21" s="482">
        <v>66719.62</v>
      </c>
      <c r="M21">
        <v>33</v>
      </c>
      <c r="N21">
        <v>8</v>
      </c>
    </row>
    <row r="22" spans="1:14">
      <c r="B22" s="464">
        <v>67420.89</v>
      </c>
      <c r="C22" s="464">
        <v>185.99</v>
      </c>
      <c r="D22" s="465">
        <v>117</v>
      </c>
      <c r="E22" s="464">
        <v>67723.88</v>
      </c>
      <c r="H22" s="464">
        <v>1185.03</v>
      </c>
      <c r="N22" s="465">
        <v>0</v>
      </c>
    </row>
    <row r="23" spans="1:14">
      <c r="A23" t="s">
        <v>324</v>
      </c>
      <c r="B23">
        <v>3807</v>
      </c>
      <c r="C23">
        <v>29</v>
      </c>
      <c r="D23">
        <v>2</v>
      </c>
      <c r="E23">
        <v>3838</v>
      </c>
      <c r="F23" s="464">
        <v>93128.45</v>
      </c>
      <c r="G23" s="464">
        <v>610810.30000000005</v>
      </c>
      <c r="H23">
        <v>120</v>
      </c>
      <c r="I23" s="464">
        <v>13211.61</v>
      </c>
      <c r="J23" s="485">
        <f>E23-H23</f>
        <v>3718</v>
      </c>
      <c r="K23" s="464">
        <v>595251.06999999995</v>
      </c>
      <c r="L23" s="482">
        <v>504470.24</v>
      </c>
      <c r="M23">
        <v>379</v>
      </c>
      <c r="N23">
        <v>56</v>
      </c>
    </row>
    <row r="24" spans="1:14">
      <c r="B24" s="464">
        <v>516232.08</v>
      </c>
      <c r="C24" s="464">
        <v>1137.77</v>
      </c>
      <c r="D24" s="465">
        <v>312</v>
      </c>
      <c r="E24" s="464">
        <v>517681.85</v>
      </c>
      <c r="H24" s="464">
        <v>15559.23</v>
      </c>
      <c r="N24" s="465">
        <v>0</v>
      </c>
    </row>
    <row r="25" spans="1:14">
      <c r="A25" t="s">
        <v>312</v>
      </c>
      <c r="B25">
        <v>3439</v>
      </c>
      <c r="C25">
        <v>0</v>
      </c>
      <c r="D25">
        <v>4</v>
      </c>
      <c r="E25">
        <v>3443</v>
      </c>
      <c r="F25" s="464">
        <v>77154.98</v>
      </c>
      <c r="G25" s="464">
        <v>506202.26</v>
      </c>
      <c r="H25">
        <v>146</v>
      </c>
      <c r="I25" s="464">
        <v>13964.28</v>
      </c>
      <c r="J25" s="485">
        <f>E25-H25</f>
        <v>3297</v>
      </c>
      <c r="K25" s="464">
        <v>489724.41</v>
      </c>
      <c r="L25" s="483">
        <v>415083</v>
      </c>
      <c r="M25">
        <v>248</v>
      </c>
      <c r="N25">
        <v>68</v>
      </c>
    </row>
    <row r="26" spans="1:14">
      <c r="B26" s="464">
        <v>428628.18</v>
      </c>
      <c r="C26" s="465">
        <v>0</v>
      </c>
      <c r="D26" s="464">
        <v>419.1</v>
      </c>
      <c r="E26" s="464">
        <v>429047.28</v>
      </c>
      <c r="H26" s="464">
        <v>16477.849999999999</v>
      </c>
      <c r="N26" s="465">
        <v>0</v>
      </c>
    </row>
    <row r="27" spans="1:14">
      <c r="A27" t="s">
        <v>320</v>
      </c>
      <c r="B27">
        <v>3919</v>
      </c>
      <c r="C27">
        <v>35</v>
      </c>
      <c r="D27">
        <v>3</v>
      </c>
      <c r="E27">
        <v>3957</v>
      </c>
      <c r="F27" s="464">
        <v>86922.67</v>
      </c>
      <c r="G27" s="464">
        <v>570199.9</v>
      </c>
      <c r="H27">
        <v>159</v>
      </c>
      <c r="I27" s="464">
        <v>14716.29</v>
      </c>
      <c r="J27" s="485">
        <f>E27-H27</f>
        <v>3798</v>
      </c>
      <c r="K27" s="464">
        <v>552834.68000000005</v>
      </c>
      <c r="L27" s="482">
        <v>468560.94</v>
      </c>
      <c r="M27">
        <v>311</v>
      </c>
      <c r="N27">
        <v>85</v>
      </c>
    </row>
    <row r="28" spans="1:14">
      <c r="B28" s="464">
        <v>481429.66</v>
      </c>
      <c r="C28" s="464">
        <v>1464.67</v>
      </c>
      <c r="D28" s="464">
        <v>382.9</v>
      </c>
      <c r="E28" s="464">
        <v>483277.23</v>
      </c>
      <c r="H28" s="464">
        <v>17365.22</v>
      </c>
      <c r="N28" s="465">
        <v>0</v>
      </c>
    </row>
    <row r="29" spans="1:14" ht="13">
      <c r="B29">
        <v>30186</v>
      </c>
      <c r="C29">
        <v>105</v>
      </c>
      <c r="D29">
        <v>44</v>
      </c>
      <c r="E29">
        <v>30335</v>
      </c>
      <c r="F29" s="464">
        <v>692424.31</v>
      </c>
      <c r="G29" s="464">
        <v>4544632.38</v>
      </c>
      <c r="H29">
        <v>1020</v>
      </c>
      <c r="I29" s="464">
        <v>95422.46</v>
      </c>
      <c r="J29" s="486">
        <f>E29-H29</f>
        <v>29315</v>
      </c>
      <c r="K29" s="466">
        <v>4432088.18</v>
      </c>
      <c r="L29" s="482">
        <v>3756785.61</v>
      </c>
      <c r="M29">
        <v>2383</v>
      </c>
      <c r="N29">
        <v>483</v>
      </c>
    </row>
    <row r="30" spans="1:14">
      <c r="B30" s="464">
        <v>3841913.18</v>
      </c>
      <c r="C30" s="464">
        <v>4809.2700000000004</v>
      </c>
      <c r="D30" s="464">
        <v>5485.62</v>
      </c>
      <c r="E30" s="464">
        <v>3852208.07</v>
      </c>
      <c r="H30" s="464">
        <v>112544.2</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K28" sqref="K28"/>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398</v>
      </c>
      <c r="B2" t="s">
        <v>399</v>
      </c>
      <c r="C2" t="s">
        <v>400</v>
      </c>
      <c r="D2" t="s">
        <v>401</v>
      </c>
      <c r="E2" t="s">
        <v>402</v>
      </c>
      <c r="F2" t="s">
        <v>403</v>
      </c>
      <c r="G2" t="s">
        <v>404</v>
      </c>
      <c r="H2" t="s">
        <v>405</v>
      </c>
      <c r="I2" t="s">
        <v>406</v>
      </c>
      <c r="J2" t="s">
        <v>431</v>
      </c>
      <c r="K2" t="s">
        <v>407</v>
      </c>
      <c r="L2" t="s">
        <v>408</v>
      </c>
      <c r="M2" t="s">
        <v>409</v>
      </c>
      <c r="N2" t="s">
        <v>410</v>
      </c>
    </row>
    <row r="3" spans="1:14">
      <c r="B3" t="s">
        <v>411</v>
      </c>
      <c r="C3" t="s">
        <v>412</v>
      </c>
      <c r="D3" t="s">
        <v>413</v>
      </c>
      <c r="E3" t="s">
        <v>414</v>
      </c>
      <c r="H3" t="s">
        <v>415</v>
      </c>
      <c r="N3" t="s">
        <v>416</v>
      </c>
    </row>
    <row r="4" spans="1:14">
      <c r="A4" t="s">
        <v>42</v>
      </c>
      <c r="B4">
        <v>2930</v>
      </c>
      <c r="C4">
        <v>0</v>
      </c>
      <c r="D4">
        <v>18</v>
      </c>
      <c r="E4">
        <v>2948</v>
      </c>
      <c r="F4" s="464">
        <v>64518.66</v>
      </c>
      <c r="G4" s="464">
        <v>425211.67</v>
      </c>
      <c r="H4">
        <v>110</v>
      </c>
      <c r="I4" s="464">
        <v>10293.290000000001</v>
      </c>
      <c r="J4" s="464">
        <f>E4-H4</f>
        <v>2838</v>
      </c>
      <c r="K4" s="464">
        <v>413065.6</v>
      </c>
      <c r="L4" s="464">
        <v>350399.72</v>
      </c>
      <c r="M4">
        <v>207</v>
      </c>
      <c r="N4">
        <v>39</v>
      </c>
    </row>
    <row r="5" spans="1:14">
      <c r="B5" s="464">
        <v>358429.21</v>
      </c>
      <c r="C5" s="465">
        <v>0</v>
      </c>
      <c r="D5" s="464">
        <v>2263.8000000000002</v>
      </c>
      <c r="E5" s="464">
        <v>360693.01</v>
      </c>
      <c r="H5" s="464">
        <v>12146.07</v>
      </c>
      <c r="N5" s="465">
        <v>0</v>
      </c>
    </row>
    <row r="6" spans="1:14">
      <c r="A6" t="s">
        <v>419</v>
      </c>
      <c r="B6">
        <v>5169</v>
      </c>
      <c r="C6">
        <v>0</v>
      </c>
      <c r="D6">
        <v>38</v>
      </c>
      <c r="E6">
        <v>5207</v>
      </c>
      <c r="F6" s="464">
        <v>112754.56</v>
      </c>
      <c r="G6" s="464">
        <v>747579.23</v>
      </c>
      <c r="H6">
        <v>184</v>
      </c>
      <c r="I6" s="464">
        <v>20325.740000000002</v>
      </c>
      <c r="J6" s="464">
        <f>E6-H6</f>
        <v>5023</v>
      </c>
      <c r="K6" s="464">
        <v>723594.87</v>
      </c>
      <c r="L6" s="464">
        <v>614498.93000000005</v>
      </c>
      <c r="M6">
        <v>343</v>
      </c>
      <c r="N6">
        <v>99</v>
      </c>
    </row>
    <row r="7" spans="1:14">
      <c r="B7" s="464">
        <v>626401.47</v>
      </c>
      <c r="C7" s="465">
        <v>0</v>
      </c>
      <c r="D7" s="464">
        <v>8423.2000000000007</v>
      </c>
      <c r="E7" s="464">
        <v>634824.67000000004</v>
      </c>
      <c r="H7" s="464">
        <v>23984.36</v>
      </c>
      <c r="N7" s="465">
        <v>0</v>
      </c>
    </row>
    <row r="8" spans="1:14">
      <c r="A8" t="s">
        <v>267</v>
      </c>
      <c r="B8">
        <v>3063</v>
      </c>
      <c r="C8">
        <v>0</v>
      </c>
      <c r="D8">
        <v>6</v>
      </c>
      <c r="E8">
        <v>3069</v>
      </c>
      <c r="F8" s="464">
        <v>69592.460000000006</v>
      </c>
      <c r="G8" s="464">
        <v>457105.36</v>
      </c>
      <c r="H8">
        <v>112</v>
      </c>
      <c r="I8" s="464">
        <v>9407.69</v>
      </c>
      <c r="J8" s="464">
        <f>E8-H8</f>
        <v>2957</v>
      </c>
      <c r="K8" s="464">
        <v>446004.46</v>
      </c>
      <c r="L8" s="464">
        <v>378105.21</v>
      </c>
      <c r="M8">
        <v>335</v>
      </c>
      <c r="N8">
        <v>71</v>
      </c>
    </row>
    <row r="9" spans="1:14">
      <c r="B9" s="464">
        <v>386619.35</v>
      </c>
      <c r="C9" s="465">
        <v>0</v>
      </c>
      <c r="D9" s="464">
        <v>893.55</v>
      </c>
      <c r="E9" s="464">
        <v>387512.9</v>
      </c>
      <c r="H9" s="464">
        <v>11100.9</v>
      </c>
      <c r="N9" s="465">
        <v>0</v>
      </c>
    </row>
    <row r="10" spans="1:14">
      <c r="A10" t="s">
        <v>421</v>
      </c>
      <c r="B10">
        <v>0</v>
      </c>
      <c r="C10">
        <v>0</v>
      </c>
      <c r="D10">
        <v>0</v>
      </c>
      <c r="E10">
        <v>0</v>
      </c>
      <c r="F10" s="465">
        <v>0</v>
      </c>
      <c r="G10" s="465">
        <v>0</v>
      </c>
      <c r="H10">
        <v>0</v>
      </c>
      <c r="I10" s="465">
        <v>0</v>
      </c>
      <c r="J10" s="465"/>
      <c r="K10" s="465">
        <v>0</v>
      </c>
      <c r="L10" s="465">
        <v>0</v>
      </c>
      <c r="M10">
        <v>0</v>
      </c>
      <c r="N10">
        <v>0</v>
      </c>
    </row>
    <row r="11" spans="1:14">
      <c r="B11" s="465">
        <v>0</v>
      </c>
      <c r="C11" s="465">
        <v>0</v>
      </c>
      <c r="D11" s="465">
        <v>0</v>
      </c>
      <c r="E11" s="465">
        <v>0</v>
      </c>
      <c r="H11" s="465">
        <v>0</v>
      </c>
      <c r="N11" s="465">
        <v>0</v>
      </c>
    </row>
    <row r="12" spans="1:14">
      <c r="A12" t="s">
        <v>420</v>
      </c>
      <c r="B12">
        <v>3173</v>
      </c>
      <c r="C12">
        <v>0</v>
      </c>
      <c r="D12">
        <v>2</v>
      </c>
      <c r="E12">
        <v>3175</v>
      </c>
      <c r="F12" s="464">
        <v>71375.42</v>
      </c>
      <c r="G12" s="464">
        <v>468856.86</v>
      </c>
      <c r="H12">
        <v>102</v>
      </c>
      <c r="I12" s="464">
        <v>9715.9699999999993</v>
      </c>
      <c r="J12" s="464">
        <f>E12-H12</f>
        <v>3073</v>
      </c>
      <c r="K12" s="464">
        <v>457392.02</v>
      </c>
      <c r="L12" s="464">
        <v>387765.47</v>
      </c>
      <c r="M12">
        <v>279</v>
      </c>
      <c r="N12">
        <v>55</v>
      </c>
    </row>
    <row r="13" spans="1:14">
      <c r="B13" s="464">
        <v>396522.94</v>
      </c>
      <c r="C13" s="465">
        <v>0</v>
      </c>
      <c r="D13" s="464">
        <v>958.5</v>
      </c>
      <c r="E13" s="464">
        <v>397481.44</v>
      </c>
      <c r="H13" s="464">
        <v>11464.84</v>
      </c>
      <c r="N13" s="465">
        <v>0</v>
      </c>
    </row>
    <row r="14" spans="1:14">
      <c r="A14" t="s">
        <v>417</v>
      </c>
      <c r="B14">
        <v>3089</v>
      </c>
      <c r="C14">
        <v>0</v>
      </c>
      <c r="D14">
        <v>5</v>
      </c>
      <c r="E14">
        <v>3094</v>
      </c>
      <c r="F14" s="464">
        <v>66655.48</v>
      </c>
      <c r="G14" s="464">
        <v>437661.07</v>
      </c>
      <c r="H14">
        <v>85</v>
      </c>
      <c r="I14" s="464">
        <v>8795.19</v>
      </c>
      <c r="J14" s="464">
        <f>E14-H14</f>
        <v>3009</v>
      </c>
      <c r="K14" s="464">
        <v>427282.79</v>
      </c>
      <c r="L14" s="464">
        <v>362210.4</v>
      </c>
      <c r="M14">
        <v>169</v>
      </c>
      <c r="N14">
        <v>26</v>
      </c>
    </row>
    <row r="15" spans="1:14">
      <c r="B15" s="464">
        <v>370299.79</v>
      </c>
      <c r="C15" s="465">
        <v>0</v>
      </c>
      <c r="D15" s="464">
        <v>705.8</v>
      </c>
      <c r="E15" s="464">
        <v>371005.59</v>
      </c>
      <c r="H15" s="464">
        <v>10378.280000000001</v>
      </c>
      <c r="N15" s="465">
        <v>0</v>
      </c>
    </row>
    <row r="16" spans="1:14">
      <c r="A16" t="s">
        <v>418</v>
      </c>
      <c r="B16">
        <v>4012</v>
      </c>
      <c r="C16">
        <v>2</v>
      </c>
      <c r="D16">
        <v>16</v>
      </c>
      <c r="E16">
        <v>4030</v>
      </c>
      <c r="F16" s="464">
        <v>88089.32</v>
      </c>
      <c r="G16" s="464">
        <v>579211.31999999995</v>
      </c>
      <c r="H16">
        <v>141</v>
      </c>
      <c r="I16" s="464">
        <v>13588.77</v>
      </c>
      <c r="J16" s="464">
        <f>E16-H16</f>
        <v>3889</v>
      </c>
      <c r="K16" s="464">
        <v>563177.02</v>
      </c>
      <c r="L16" s="464">
        <v>477533.24</v>
      </c>
      <c r="M16">
        <v>191</v>
      </c>
      <c r="N16">
        <v>52</v>
      </c>
    </row>
    <row r="17" spans="1:14">
      <c r="B17" s="464">
        <v>489193.62</v>
      </c>
      <c r="C17" s="464">
        <v>182.88</v>
      </c>
      <c r="D17" s="464">
        <v>1745.5</v>
      </c>
      <c r="E17" s="465">
        <v>491122</v>
      </c>
      <c r="H17" s="464">
        <v>16034.3</v>
      </c>
      <c r="N17" s="465">
        <v>0</v>
      </c>
    </row>
    <row r="18" spans="1:14">
      <c r="A18" t="s">
        <v>326</v>
      </c>
      <c r="B18">
        <v>3599</v>
      </c>
      <c r="C18">
        <v>0</v>
      </c>
      <c r="D18">
        <v>0</v>
      </c>
      <c r="E18">
        <v>3599</v>
      </c>
      <c r="F18" s="464">
        <v>82084.09</v>
      </c>
      <c r="G18" s="464">
        <v>538097.13</v>
      </c>
      <c r="H18">
        <v>97</v>
      </c>
      <c r="I18" s="464">
        <v>8527.9</v>
      </c>
      <c r="J18" s="464">
        <f>E18-H18</f>
        <v>3502</v>
      </c>
      <c r="K18" s="464">
        <v>528034.22</v>
      </c>
      <c r="L18" s="464">
        <v>447485.14</v>
      </c>
      <c r="M18">
        <v>331</v>
      </c>
      <c r="N18">
        <v>37</v>
      </c>
    </row>
    <row r="19" spans="1:14">
      <c r="B19" s="464">
        <v>456013.04</v>
      </c>
      <c r="C19" s="465">
        <v>0</v>
      </c>
      <c r="D19" s="465">
        <v>0</v>
      </c>
      <c r="E19" s="464">
        <v>456013.04</v>
      </c>
      <c r="H19" s="464">
        <v>10062.91</v>
      </c>
      <c r="N19" s="465">
        <v>0</v>
      </c>
    </row>
    <row r="20" spans="1:14">
      <c r="A20" t="s">
        <v>268</v>
      </c>
      <c r="B20">
        <v>1154</v>
      </c>
      <c r="C20">
        <v>0</v>
      </c>
      <c r="D20">
        <v>1</v>
      </c>
      <c r="E20">
        <v>1155</v>
      </c>
      <c r="F20" s="464">
        <v>26138.31</v>
      </c>
      <c r="G20" s="464">
        <v>171449.92</v>
      </c>
      <c r="H20">
        <v>44</v>
      </c>
      <c r="I20" s="464">
        <v>6714.53</v>
      </c>
      <c r="J20" s="464">
        <f>E20-H20</f>
        <v>1111</v>
      </c>
      <c r="K20" s="464">
        <v>163526.78</v>
      </c>
      <c r="L20" s="464">
        <v>138597.07999999999</v>
      </c>
      <c r="M20">
        <v>68</v>
      </c>
      <c r="N20">
        <v>21</v>
      </c>
    </row>
    <row r="21" spans="1:14">
      <c r="B21" s="464">
        <v>145210.21</v>
      </c>
      <c r="C21" s="465">
        <v>0</v>
      </c>
      <c r="D21" s="464">
        <v>101.4</v>
      </c>
      <c r="E21" s="464">
        <v>145311.60999999999</v>
      </c>
      <c r="H21" s="464">
        <v>7923.14</v>
      </c>
      <c r="N21" s="465">
        <v>0</v>
      </c>
    </row>
    <row r="22" spans="1:14">
      <c r="A22" t="s">
        <v>324</v>
      </c>
      <c r="B22">
        <v>4470</v>
      </c>
      <c r="C22">
        <v>4</v>
      </c>
      <c r="D22">
        <v>1</v>
      </c>
      <c r="E22">
        <v>4475</v>
      </c>
      <c r="F22" s="464">
        <v>105957.36</v>
      </c>
      <c r="G22" s="464">
        <v>694750.53</v>
      </c>
      <c r="H22">
        <v>181</v>
      </c>
      <c r="I22" s="464">
        <v>22813.81</v>
      </c>
      <c r="J22" s="464">
        <f>E22-H22</f>
        <v>4294</v>
      </c>
      <c r="K22" s="464">
        <v>667830.24</v>
      </c>
      <c r="L22" s="464">
        <v>565979.36</v>
      </c>
      <c r="M22">
        <v>271</v>
      </c>
      <c r="N22">
        <v>71</v>
      </c>
    </row>
    <row r="23" spans="1:14">
      <c r="B23" s="464">
        <v>588428.01</v>
      </c>
      <c r="C23" s="464">
        <v>213.96</v>
      </c>
      <c r="D23" s="464">
        <v>151.19999999999999</v>
      </c>
      <c r="E23" s="464">
        <v>588793.17000000004</v>
      </c>
      <c r="H23" s="464">
        <v>26920.29</v>
      </c>
      <c r="N23" s="465">
        <v>0</v>
      </c>
    </row>
    <row r="24" spans="1:14">
      <c r="A24" t="s">
        <v>312</v>
      </c>
      <c r="B24">
        <v>4297</v>
      </c>
      <c r="C24">
        <v>1</v>
      </c>
      <c r="D24">
        <v>7</v>
      </c>
      <c r="E24">
        <v>4305</v>
      </c>
      <c r="F24" s="464">
        <v>96112.06</v>
      </c>
      <c r="G24" s="464">
        <v>631146.87</v>
      </c>
      <c r="H24">
        <v>172</v>
      </c>
      <c r="I24" s="464">
        <v>17832.97</v>
      </c>
      <c r="J24" s="464">
        <f>E24-H24</f>
        <v>4133</v>
      </c>
      <c r="K24" s="464">
        <v>610103.97</v>
      </c>
      <c r="L24" s="464">
        <v>517201.84</v>
      </c>
      <c r="M24">
        <v>329</v>
      </c>
      <c r="N24">
        <v>75</v>
      </c>
    </row>
    <row r="25" spans="1:14">
      <c r="B25" s="464">
        <v>533864.82999999996</v>
      </c>
      <c r="C25" s="464">
        <v>78.73</v>
      </c>
      <c r="D25" s="464">
        <v>1091.25</v>
      </c>
      <c r="E25" s="464">
        <v>535034.81000000006</v>
      </c>
      <c r="H25" s="464">
        <v>21042.9</v>
      </c>
      <c r="N25" s="465">
        <v>0</v>
      </c>
    </row>
    <row r="26" spans="1:14">
      <c r="A26" t="s">
        <v>320</v>
      </c>
      <c r="B26">
        <v>4748</v>
      </c>
      <c r="C26">
        <v>12</v>
      </c>
      <c r="D26">
        <v>1</v>
      </c>
      <c r="E26">
        <v>4761</v>
      </c>
      <c r="F26" s="464">
        <v>104978.29</v>
      </c>
      <c r="G26" s="464">
        <v>688352.57</v>
      </c>
      <c r="H26">
        <v>191</v>
      </c>
      <c r="I26" s="464">
        <v>19163.939999999999</v>
      </c>
      <c r="J26" s="464">
        <f>E26-H26</f>
        <v>4570</v>
      </c>
      <c r="K26" s="464">
        <v>665739.12</v>
      </c>
      <c r="L26" s="464">
        <v>564210.34</v>
      </c>
      <c r="M26">
        <v>364</v>
      </c>
      <c r="N26">
        <v>80</v>
      </c>
    </row>
    <row r="27" spans="1:14">
      <c r="B27" s="464">
        <v>582177.11</v>
      </c>
      <c r="C27" s="464">
        <v>1025.57</v>
      </c>
      <c r="D27" s="464">
        <v>171.6</v>
      </c>
      <c r="E27" s="464">
        <v>583374.28</v>
      </c>
      <c r="H27" s="464">
        <v>22613.45</v>
      </c>
      <c r="N27" s="465">
        <v>0</v>
      </c>
    </row>
    <row r="28" spans="1:14" ht="13">
      <c r="B28">
        <v>39704</v>
      </c>
      <c r="C28">
        <v>19</v>
      </c>
      <c r="D28">
        <v>95</v>
      </c>
      <c r="E28">
        <v>39818</v>
      </c>
      <c r="F28" s="464">
        <v>888256.01</v>
      </c>
      <c r="G28" s="464">
        <v>5839422.5300000003</v>
      </c>
      <c r="H28">
        <v>1419</v>
      </c>
      <c r="I28" s="464">
        <v>147179.79</v>
      </c>
      <c r="J28" s="466">
        <f>SUM(J4:J26)</f>
        <v>38399</v>
      </c>
      <c r="K28" s="466">
        <v>5665751.0700000003</v>
      </c>
      <c r="L28" s="464">
        <v>4803986.7300000004</v>
      </c>
      <c r="M28">
        <v>2887</v>
      </c>
      <c r="N28">
        <v>626</v>
      </c>
    </row>
    <row r="29" spans="1:14">
      <c r="B29" s="464">
        <v>4933159.58</v>
      </c>
      <c r="C29" s="464">
        <v>1501.14</v>
      </c>
      <c r="D29" s="464">
        <v>16505.8</v>
      </c>
      <c r="E29" s="464">
        <v>4951166.5199999996</v>
      </c>
      <c r="H29" s="464">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31</vt:i4>
      </vt:variant>
    </vt:vector>
  </HeadingPairs>
  <TitlesOfParts>
    <vt:vector size="69"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Sheet3</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Rrezarta Korbaj</cp:lastModifiedBy>
  <cp:lastPrinted>2014-03-03T07:29:55Z</cp:lastPrinted>
  <dcterms:created xsi:type="dcterms:W3CDTF">2003-05-15T02:09:00Z</dcterms:created>
  <dcterms:modified xsi:type="dcterms:W3CDTF">2019-09-02T07:55:44Z</dcterms:modified>
</cp:coreProperties>
</file>